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-file\staffhomes$\mnowak\Documents\Agendas\Treasurer Agenda Items\CY24 Agendas &amp; Exhibits\"/>
    </mc:Choice>
  </mc:AlternateContent>
  <xr:revisionPtr revIDLastSave="0" documentId="8_{88854959-ADB3-4373-AE8F-68CAD26C453C}" xr6:coauthVersionLast="36" xr6:coauthVersionMax="36" xr10:uidLastSave="{00000000-0000-0000-0000-000000000000}"/>
  <bookViews>
    <workbookView xWindow="0" yWindow="0" windowWidth="25600" windowHeight="9950" xr2:uid="{E51A4855-357B-477C-9908-53B88DA1329C}"/>
  </bookViews>
  <sheets>
    <sheet name="11-18-24" sheetId="1" r:id="rId1"/>
  </sheets>
  <externalReferences>
    <externalReference r:id="rId2"/>
  </externalReferences>
  <definedNames>
    <definedName name="Actuals">#REF!</definedName>
    <definedName name="District_County">[1]Parameters!$B$6</definedName>
    <definedName name="District_name">[1]Parameters!$B$5</definedName>
    <definedName name="Fiscal_Year">[1]Parameters!$B$7</definedName>
    <definedName name="Forecast_R">#REF!</definedName>
    <definedName name="HTML_Assump.FY12" hidden="1">{"'Instructions'!$A$1:$H$24"}</definedName>
    <definedName name="HTML_CodePage" hidden="1">1252</definedName>
    <definedName name="HTML_Control" hidden="1">{"'Instructions'!$A$1:$H$24"}</definedName>
    <definedName name="HTML_Description" hidden="1">""</definedName>
    <definedName name="HTML_Email" hidden="1">""</definedName>
    <definedName name="HTML_Header" hidden="1">"Instructions"</definedName>
    <definedName name="HTML_LastUpdate" hidden="1">"12/13/98"</definedName>
    <definedName name="HTML_LineAfter" hidden="1">FALSE</definedName>
    <definedName name="HTML_LineBefore" hidden="1">FALSE</definedName>
    <definedName name="HTML_Name" hidden="1">"Dave Smith; SSDT"</definedName>
    <definedName name="HTML_OBDlg2" hidden="1">TRUE</definedName>
    <definedName name="HTML_OBDlg4" hidden="1">TRUE</definedName>
    <definedName name="HTML_OS" hidden="1">0</definedName>
    <definedName name="HTML_PathFile" hidden="1">"F:\My Documents\MyHTML.htm"</definedName>
    <definedName name="HTML_Title" hidden="1">"SSDT Financial Forecast"</definedName>
    <definedName name="_xlnm.Print_Area" localSheetId="0">'11-18-24'!$A$10:$S$100</definedName>
    <definedName name="_xlnm.Print_Titles" localSheetId="0">'11-18-24'!$1:$9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S34" i="1" l="1"/>
  <c r="Q34" i="1"/>
  <c r="O34" i="1"/>
  <c r="M34" i="1"/>
  <c r="S92" i="1" l="1"/>
  <c r="Q92" i="1"/>
  <c r="O92" i="1"/>
  <c r="M92" i="1"/>
  <c r="K92" i="1"/>
  <c r="G92" i="1"/>
  <c r="E92" i="1"/>
  <c r="C92" i="1"/>
  <c r="C86" i="1"/>
  <c r="C96" i="1" s="1"/>
  <c r="M83" i="1"/>
  <c r="S74" i="1"/>
  <c r="Q74" i="1"/>
  <c r="O74" i="1"/>
  <c r="M74" i="1"/>
  <c r="K74" i="1"/>
  <c r="I74" i="1"/>
  <c r="G74" i="1"/>
  <c r="E74" i="1"/>
  <c r="C74" i="1"/>
  <c r="I63" i="1"/>
  <c r="S52" i="1"/>
  <c r="Q52" i="1"/>
  <c r="O52" i="1"/>
  <c r="M52" i="1"/>
  <c r="K52" i="1"/>
  <c r="G52" i="1"/>
  <c r="E52" i="1"/>
  <c r="C52" i="1"/>
  <c r="I49" i="1"/>
  <c r="G46" i="1"/>
  <c r="E46" i="1"/>
  <c r="C46" i="1"/>
  <c r="I45" i="1"/>
  <c r="I35" i="1"/>
  <c r="I34" i="1"/>
  <c r="I33" i="1"/>
  <c r="M32" i="1"/>
  <c r="I32" i="1"/>
  <c r="I31" i="1"/>
  <c r="S27" i="1"/>
  <c r="Q27" i="1"/>
  <c r="O27" i="1"/>
  <c r="M27" i="1"/>
  <c r="K27" i="1"/>
  <c r="G27" i="1"/>
  <c r="I27" i="1" s="1"/>
  <c r="I25" i="1"/>
  <c r="I24" i="1"/>
  <c r="S19" i="1"/>
  <c r="Q19" i="1"/>
  <c r="O19" i="1"/>
  <c r="M19" i="1"/>
  <c r="K19" i="1"/>
  <c r="G19" i="1"/>
  <c r="E19" i="1"/>
  <c r="E28" i="1" s="1"/>
  <c r="C19" i="1"/>
  <c r="C28" i="1" s="1"/>
  <c r="I18" i="1"/>
  <c r="I17" i="1"/>
  <c r="I15" i="1"/>
  <c r="I14" i="1"/>
  <c r="I11" i="1"/>
  <c r="E8" i="1"/>
  <c r="G8" i="1" s="1"/>
  <c r="K8" i="1" s="1"/>
  <c r="M8" i="1" s="1"/>
  <c r="O8" i="1" s="1"/>
  <c r="Q8" i="1" s="1"/>
  <c r="S8" i="1" s="1"/>
  <c r="M28" i="1" l="1"/>
  <c r="O28" i="1"/>
  <c r="Q28" i="1"/>
  <c r="S28" i="1"/>
  <c r="K28" i="1"/>
  <c r="K46" i="1"/>
  <c r="K53" i="1" s="1"/>
  <c r="G53" i="1"/>
  <c r="M31" i="1"/>
  <c r="I52" i="1"/>
  <c r="I46" i="1"/>
  <c r="C53" i="1"/>
  <c r="C56" i="1" s="1"/>
  <c r="C61" i="1" s="1"/>
  <c r="E59" i="1" s="1"/>
  <c r="O32" i="1"/>
  <c r="Q32" i="1" s="1"/>
  <c r="S32" i="1" s="1"/>
  <c r="I19" i="1"/>
  <c r="E53" i="1"/>
  <c r="G28" i="1"/>
  <c r="Q31" i="1" l="1"/>
  <c r="K56" i="1"/>
  <c r="M46" i="1"/>
  <c r="M53" i="1" s="1"/>
  <c r="M56" i="1" s="1"/>
  <c r="G56" i="1"/>
  <c r="I56" i="1" s="1"/>
  <c r="I28" i="1"/>
  <c r="I53" i="1"/>
  <c r="O46" i="1"/>
  <c r="O53" i="1" s="1"/>
  <c r="O56" i="1" s="1"/>
  <c r="E61" i="1"/>
  <c r="S31" i="1" l="1"/>
  <c r="S46" i="1" s="1"/>
  <c r="S53" i="1" s="1"/>
  <c r="S56" i="1" s="1"/>
  <c r="Q46" i="1"/>
  <c r="Q53" i="1" s="1"/>
  <c r="Q56" i="1" s="1"/>
  <c r="E77" i="1"/>
  <c r="G59" i="1"/>
  <c r="I59" i="1" l="1"/>
  <c r="G61" i="1"/>
  <c r="E86" i="1"/>
  <c r="E96" i="1" l="1"/>
  <c r="G77" i="1"/>
  <c r="K59" i="1"/>
  <c r="K61" i="1" s="1"/>
  <c r="I61" i="1"/>
  <c r="M59" i="1" l="1"/>
  <c r="M61" i="1" s="1"/>
  <c r="K77" i="1"/>
  <c r="K86" i="1" s="1"/>
  <c r="K96" i="1" s="1"/>
  <c r="G86" i="1"/>
  <c r="I77" i="1"/>
  <c r="G96" i="1" l="1"/>
  <c r="I96" i="1" s="1"/>
  <c r="I86" i="1"/>
  <c r="O59" i="1"/>
  <c r="O61" i="1" s="1"/>
  <c r="M77" i="1"/>
  <c r="M86" i="1" s="1"/>
  <c r="M96" i="1" s="1"/>
  <c r="Q59" i="1" l="1"/>
  <c r="Q61" i="1" s="1"/>
  <c r="O77" i="1"/>
  <c r="O86" i="1" s="1"/>
  <c r="O96" i="1" s="1"/>
  <c r="S59" i="1" l="1"/>
  <c r="S61" i="1" s="1"/>
  <c r="S77" i="1" s="1"/>
  <c r="S86" i="1" s="1"/>
  <c r="S96" i="1" s="1"/>
  <c r="Q77" i="1"/>
  <c r="Q86" i="1" s="1"/>
  <c r="Q96" i="1" s="1"/>
</calcChain>
</file>

<file path=xl/sharedStrings.xml><?xml version="1.0" encoding="utf-8"?>
<sst xmlns="http://schemas.openxmlformats.org/spreadsheetml/2006/main" count="106" uniqueCount="94">
  <si>
    <t>CLEARVIEW LOCAL SCHOOL DISTRICT</t>
  </si>
  <si>
    <t>LORAIN COUNTY</t>
  </si>
  <si>
    <t>SCHEDULE OF REVENUES, EXPENDITURES AND CHANGES IN FUND BALANCES</t>
  </si>
  <si>
    <t xml:space="preserve">Fiscal Year </t>
  </si>
  <si>
    <t>Average</t>
  </si>
  <si>
    <t>Fiscal Year</t>
  </si>
  <si>
    <t>Line</t>
  </si>
  <si>
    <t>Annual Percent</t>
  </si>
  <si>
    <t>Number</t>
  </si>
  <si>
    <t>Actual</t>
  </si>
  <si>
    <t>of Change</t>
  </si>
  <si>
    <t>Forecasted</t>
  </si>
  <si>
    <t>Revenues</t>
  </si>
  <si>
    <t>General Property Tax (Real Estate)</t>
  </si>
  <si>
    <t>Tangible Personal Property Tax</t>
  </si>
  <si>
    <t>Income Tax</t>
  </si>
  <si>
    <t>Unrestricted State Grants-in-Aid (All 3100's except 3130)</t>
  </si>
  <si>
    <t>Restricted State Grants-in-Aid (All 3200's)</t>
  </si>
  <si>
    <t>Restricted Federal Grants-in-Aid - SFSF (4220)</t>
  </si>
  <si>
    <t>State Share of Local Property Taxes (3130)</t>
  </si>
  <si>
    <t>All Other Revenues except 1931,1933,1940,1950,5100, 5200</t>
  </si>
  <si>
    <t>Total Revenues</t>
  </si>
  <si>
    <t>Other Financing Sources</t>
  </si>
  <si>
    <t>Proceeds from Sale of Notes (1940)</t>
  </si>
  <si>
    <t>State Emergency Loans and Advancements (Approved 1950)</t>
  </si>
  <si>
    <t>Operating Transfers-In (5100)</t>
  </si>
  <si>
    <t>Advances-In (5200)</t>
  </si>
  <si>
    <t>All Other Financing Sources (including 1931 and 1933)</t>
  </si>
  <si>
    <t>Total Other Financing Sources</t>
  </si>
  <si>
    <t>Total Revenues and Other Financing Sources</t>
  </si>
  <si>
    <t>Expenditures</t>
  </si>
  <si>
    <t>Personal Services</t>
  </si>
  <si>
    <t>Employees' Retirement/Insurance Benefits</t>
  </si>
  <si>
    <t>Purchased Services</t>
  </si>
  <si>
    <t>Supplies and Materials</t>
  </si>
  <si>
    <t>Capital Outlay</t>
  </si>
  <si>
    <t>Intergovernmental (7600 and 7700 functions)</t>
  </si>
  <si>
    <t>Debt Service:</t>
  </si>
  <si>
    <t xml:space="preserve">  Principal-All (History Only)</t>
  </si>
  <si>
    <t xml:space="preserve">  Principal-Notes</t>
  </si>
  <si>
    <t xml:space="preserve">  Principal-State Loans</t>
  </si>
  <si>
    <t xml:space="preserve">  Principal-State Advancements</t>
  </si>
  <si>
    <t xml:space="preserve">  Principal-HB 264 Loans</t>
  </si>
  <si>
    <t xml:space="preserve">  Principal-Other</t>
  </si>
  <si>
    <t xml:space="preserve">  Interest and Fiscal Charges</t>
  </si>
  <si>
    <t>Other Objects</t>
  </si>
  <si>
    <t>Total Expenditures</t>
  </si>
  <si>
    <t>Other Financing Uses</t>
  </si>
  <si>
    <t>Operating Transfers-Out</t>
  </si>
  <si>
    <t>Advances-Out</t>
  </si>
  <si>
    <t>All Other Financing Uses</t>
  </si>
  <si>
    <t>Total Other Financing Uses</t>
  </si>
  <si>
    <t>Total Expenditures and Other Financing Uses</t>
  </si>
  <si>
    <t>Excess of Revenues and Other Financing Sources over</t>
  </si>
  <si>
    <t>(under) Expenditures and Other Financing Uses</t>
  </si>
  <si>
    <t>Cash Balance July 1 - Excluding Proposed Renewal/</t>
  </si>
  <si>
    <t xml:space="preserve">   Replacement and New Levies</t>
  </si>
  <si>
    <t>Cash Balance June 30</t>
  </si>
  <si>
    <t>Estimated Encumbrances June 30</t>
  </si>
  <si>
    <t xml:space="preserve">Reservation of Fund Balance  </t>
  </si>
  <si>
    <t xml:space="preserve">     Textbooks and Instructional Materials</t>
  </si>
  <si>
    <t xml:space="preserve">     Capital Improvements</t>
  </si>
  <si>
    <t xml:space="preserve">     Budget Reserve</t>
  </si>
  <si>
    <t xml:space="preserve">     DPIA/PBA</t>
  </si>
  <si>
    <t xml:space="preserve">     SFSF</t>
  </si>
  <si>
    <t xml:space="preserve">     Debt Service</t>
  </si>
  <si>
    <t xml:space="preserve">     Property Tax Advances</t>
  </si>
  <si>
    <t xml:space="preserve">     Bus Purchases</t>
  </si>
  <si>
    <t xml:space="preserve">  Subtotal</t>
  </si>
  <si>
    <t>Fund Balance June 30 for Certification</t>
  </si>
  <si>
    <t xml:space="preserve">  of Appropriations</t>
  </si>
  <si>
    <t>Revenue from Replacement/Renewal Levies</t>
  </si>
  <si>
    <t xml:space="preserve">  Income Tax  -  Renewal</t>
  </si>
  <si>
    <t xml:space="preserve">  Property Tax - Renewal or Replacement</t>
  </si>
  <si>
    <t>Cumulative Balance of Replacement/Renewal Levies</t>
  </si>
  <si>
    <t xml:space="preserve">Fund Balance June 30 for Certification </t>
  </si>
  <si>
    <t xml:space="preserve">  of Contracts, Salary Schedules and Other Obligations</t>
  </si>
  <si>
    <t>Revenue from New Levies</t>
  </si>
  <si>
    <t xml:space="preserve">  Income Tax  -  New</t>
  </si>
  <si>
    <t xml:space="preserve">  Property Tax  -  New</t>
  </si>
  <si>
    <t>Cumulative Balance of New Levies</t>
  </si>
  <si>
    <t>Revenue from Future State Advancements</t>
  </si>
  <si>
    <t>Unreserved Fund Balance June 30</t>
  </si>
  <si>
    <t>See accompanying summary of significant forecast assumptions and accounting policies</t>
  </si>
  <si>
    <t>Includes:  General fund, emergency levy fund, SDFSF, PBA fund, and any portion of debt service</t>
  </si>
  <si>
    <t xml:space="preserve">                 service fund related to general fund debt.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</si>
  <si>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</si>
  <si>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</si>
  <si>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</si>
  <si>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</si>
  <si>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</si>
  <si>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</si>
  <si>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FORECASTED FISCAL YEARS ENDING JUNE 30, 2025 THROUGH 2029</t>
  </si>
  <si>
    <t>FOR THE FISCAL YEARS ENDED JUNE 30, 2022, 2023 AND 2024 ACTUAL;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</si>
</sst>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3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3" fontId="3" fillId="0" borderId="0" xfId="3" applyFont="1" applyBorder="1" applyAlignment="1">
      <alignment horizontal="centerContinuous"/>
    </xf>
    <xf numFmtId="0" fontId="4" fillId="0" borderId="0" xfId="0" applyFont="1" applyAlignment="1">
      <alignment horizontal="left"/>
    </xf>
    <xf numFmtId="3" fontId="4" fillId="0" borderId="0" xfId="3" applyFont="1" applyBorder="1" applyAlignment="1">
      <alignment horizontal="centerContinuous"/>
    </xf>
    <xf numFmtId="164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Border="1" applyAlignment="1"/>
    <xf numFmtId="3" fontId="4" fillId="0" borderId="0" xfId="3" applyFont="1" applyFill="1" applyBorder="1"/>
    <xf numFmtId="3" fontId="4" fillId="0" borderId="0" xfId="3" applyFont="1" applyBorder="1"/>
    <xf numFmtId="165" fontId="4" fillId="0" borderId="0" xfId="1" applyNumberFormat="1" applyFont="1" applyFill="1" applyBorder="1"/>
    <xf numFmtId="5" fontId="4" fillId="0" borderId="0" xfId="4" applyFont="1" applyFill="1" applyBorder="1"/>
    <xf numFmtId="10" fontId="4" fillId="0" borderId="0" xfId="2" applyFont="1" applyFill="1" applyBorder="1"/>
    <xf numFmtId="3" fontId="4" fillId="0" borderId="0" xfId="3" applyFont="1"/>
    <xf numFmtId="37" fontId="4" fillId="0" borderId="0" xfId="3" applyNumberFormat="1" applyFont="1"/>
    <xf numFmtId="37" fontId="4" fillId="0" borderId="0" xfId="0" applyNumberFormat="1" applyFont="1" applyAlignment="1"/>
    <xf numFmtId="165" fontId="4" fillId="0" borderId="0" xfId="3" applyNumberFormat="1" applyFont="1"/>
    <xf numFmtId="37" fontId="4" fillId="0" borderId="0" xfId="3" applyNumberFormat="1" applyFont="1" applyFill="1" applyBorder="1"/>
    <xf numFmtId="164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37" fontId="4" fillId="0" borderId="0" xfId="3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center"/>
    </xf>
    <xf numFmtId="3" fontId="4" fillId="0" borderId="0" xfId="3" applyFont="1" applyFill="1" applyBorder="1" applyAlignment="1">
      <alignment horizontal="right"/>
    </xf>
    <xf numFmtId="10" fontId="4" fillId="0" borderId="0" xfId="2" applyFont="1" applyFill="1" applyBorder="1" applyAlignment="1">
      <alignment horizontal="right"/>
    </xf>
    <xf numFmtId="0" fontId="4" fillId="0" borderId="0" xfId="0" applyFont="1" applyFill="1" applyAlignment="1"/>
    <xf numFmtId="165" fontId="4" fillId="0" borderId="0" xfId="3" applyNumberFormat="1" applyFont="1" applyFill="1" applyBorder="1" applyAlignment="1">
      <alignment horizontal="right"/>
    </xf>
    <xf numFmtId="37" fontId="4" fillId="0" borderId="0" xfId="3" applyNumberFormat="1" applyFont="1" applyFill="1" applyBorder="1" applyAlignment="1">
      <alignment horizontal="center"/>
    </xf>
    <xf numFmtId="37" fontId="4" fillId="0" borderId="2" xfId="3" applyNumberFormat="1" applyFont="1" applyFill="1" applyBorder="1"/>
    <xf numFmtId="165" fontId="4" fillId="0" borderId="2" xfId="3" applyNumberFormat="1" applyFont="1" applyFill="1" applyBorder="1"/>
    <xf numFmtId="0" fontId="5" fillId="0" borderId="0" xfId="0" applyFont="1" applyBorder="1" applyAlignment="1"/>
    <xf numFmtId="37" fontId="4" fillId="0" borderId="0" xfId="4" applyNumberFormat="1" applyFont="1" applyFill="1" applyBorder="1"/>
    <xf numFmtId="10" fontId="4" fillId="0" borderId="0" xfId="2" applyFont="1"/>
    <xf numFmtId="3" fontId="4" fillId="0" borderId="0" xfId="3" applyFont="1" applyFill="1"/>
    <xf numFmtId="37" fontId="4" fillId="0" borderId="0" xfId="3" applyNumberFormat="1" applyFont="1" applyFill="1"/>
    <xf numFmtId="37" fontId="4" fillId="0" borderId="0" xfId="0" applyNumberFormat="1" applyFont="1" applyFill="1" applyAlignment="1"/>
    <xf numFmtId="0" fontId="4" fillId="0" borderId="0" xfId="0" applyFont="1" applyBorder="1" applyAlignment="1"/>
    <xf numFmtId="37" fontId="4" fillId="0" borderId="0" xfId="0" applyNumberFormat="1" applyFont="1" applyBorder="1" applyAlignment="1"/>
    <xf numFmtId="3" fontId="5" fillId="0" borderId="0" xfId="3" applyFont="1" applyFill="1" applyBorder="1"/>
    <xf numFmtId="37" fontId="4" fillId="0" borderId="3" xfId="3" applyNumberFormat="1" applyFont="1" applyFill="1" applyBorder="1"/>
    <xf numFmtId="10" fontId="4" fillId="0" borderId="0" xfId="2" applyNumberFormat="1" applyFont="1" applyFill="1" applyBorder="1"/>
    <xf numFmtId="3" fontId="4" fillId="0" borderId="2" xfId="3" applyNumberFormat="1" applyFont="1" applyFill="1" applyBorder="1"/>
    <xf numFmtId="3" fontId="4" fillId="0" borderId="0" xfId="3" applyNumberFormat="1" applyFont="1"/>
    <xf numFmtId="4" fontId="4" fillId="0" borderId="0" xfId="3" applyNumberFormat="1" applyFont="1"/>
    <xf numFmtId="5" fontId="5" fillId="0" borderId="0" xfId="4" applyFont="1" applyBorder="1"/>
    <xf numFmtId="5" fontId="4" fillId="0" borderId="0" xfId="4" applyFont="1"/>
    <xf numFmtId="0" fontId="4" fillId="0" borderId="0" xfId="4" applyNumberFormat="1" applyFont="1" applyBorder="1"/>
    <xf numFmtId="0" fontId="4" fillId="0" borderId="0" xfId="4" applyNumberFormat="1" applyFont="1" applyFill="1" applyBorder="1"/>
    <xf numFmtId="0" fontId="4" fillId="0" borderId="0" xfId="4" applyNumberFormat="1" applyFont="1"/>
    <xf numFmtId="5" fontId="4" fillId="0" borderId="0" xfId="4" applyFont="1" applyFill="1"/>
    <xf numFmtId="10" fontId="4" fillId="0" borderId="1" xfId="2" applyFont="1" applyFill="1" applyBorder="1"/>
    <xf numFmtId="10" fontId="4" fillId="0" borderId="2" xfId="2" applyFont="1" applyFill="1" applyBorder="1"/>
    <xf numFmtId="10" fontId="4" fillId="0" borderId="0" xfId="2" applyFont="1" applyAlignment="1"/>
    <xf numFmtId="0" fontId="4" fillId="0" borderId="0" xfId="3" applyNumberFormat="1" applyFont="1" applyFill="1"/>
    <xf numFmtId="3" fontId="4" fillId="0" borderId="0" xfId="3" applyNumberFormat="1" applyFont="1" applyFill="1" applyBorder="1"/>
    <xf numFmtId="0" fontId="4" fillId="0" borderId="0" xfId="3" applyNumberFormat="1" applyFont="1"/>
    <xf numFmtId="165" fontId="4" fillId="0" borderId="4" xfId="1" applyNumberFormat="1" applyFont="1" applyFill="1" applyBorder="1"/>
    <xf numFmtId="166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/>
    </xf>
    <xf numFmtId="166" fontId="4" fillId="0" borderId="0" xfId="0" quotePrefix="1" applyNumberFormat="1" applyFont="1" applyAlignment="1">
      <alignment horizontal="center"/>
    </xf>
    <xf numFmtId="165" fontId="4" fillId="0" borderId="5" xfId="1" applyNumberFormat="1" applyFont="1" applyBorder="1" applyAlignment="1"/>
  </cellXfs>
  <cellStyles count="5">
    <cellStyle name="Comma" xfId="1" builtinId="3"/>
    <cellStyle name="Comma0" xfId="3" xr:uid="{9AD0C986-C9D8-4F44-BD1B-B0D63E2D1B81}"/>
    <cellStyle name="Currency0" xfId="4" xr:uid="{507CAA5B-47F7-4A59-9BD6-B7632B099422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Troyer.EAST-CLEVELAND\My%20Documents\5YR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rt1"/>
      <sheetName val="Forecast"/>
      <sheetName val="Parameters"/>
      <sheetName val="Data"/>
    </sheetNames>
    <sheetDataSet>
      <sheetData sheetId="0"/>
      <sheetData sheetId="1"/>
      <sheetData sheetId="2"/>
      <sheetData sheetId="3">
        <row r="5">
          <cell r="B5" t="str">
            <v>East Cleveland City Schools</v>
          </cell>
        </row>
        <row r="6">
          <cell r="B6" t="str">
            <v>Cuyahoga County</v>
          </cell>
        </row>
        <row r="7">
          <cell r="B7">
            <v>2006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3125-D7AF-4FFD-A447-6878026C04AF}">
  <sheetPr>
    <pageSetUpPr fitToPage="1"/>
  </sheetPr>
  <dimension ref="A1:IV112"/>
  <sheetViews>
    <sheetView tabSelected="1" topLeftCell="A21" zoomScaleNormal="100" workbookViewId="0">
      <selection activeCell="T46" sqref="T46"/>
    </sheetView>
  </sheetViews>
  <sheetFormatPr defaultColWidth="9.1796875" defaultRowHeight="11.5" x14ac:dyDescent="0.25"/>
  <cols>
    <col min="1" max="1" width="7.7265625" style="7" customWidth="1"/>
    <col min="2" max="2" width="42.7265625" style="7" customWidth="1"/>
    <col min="3" max="3" width="12.7265625" style="7" customWidth="1"/>
    <col min="4" max="4" width="1.7265625" style="7" customWidth="1"/>
    <col min="5" max="5" width="12.7265625" style="21" customWidth="1"/>
    <col min="6" max="6" width="1.7265625" style="7" customWidth="1"/>
    <col min="7" max="7" width="12.7265625" style="21" customWidth="1"/>
    <col min="8" max="8" width="1.7265625" style="21" customWidth="1"/>
    <col min="9" max="9" width="12.7265625" style="21" customWidth="1"/>
    <col min="10" max="10" width="1.7265625" style="7" customWidth="1"/>
    <col min="11" max="11" width="12.7265625" style="7" customWidth="1"/>
    <col min="12" max="12" width="1.7265625" style="7" customWidth="1"/>
    <col min="13" max="13" width="12.7265625" style="7" customWidth="1"/>
    <col min="14" max="14" width="1.7265625" style="7" customWidth="1"/>
    <col min="15" max="15" width="12.7265625" style="7" customWidth="1"/>
    <col min="16" max="16" width="1.7265625" style="7" customWidth="1"/>
    <col min="17" max="17" width="12.7265625" style="7" customWidth="1"/>
    <col min="18" max="18" width="1.7265625" style="7" customWidth="1"/>
    <col min="19" max="19" width="12.7265625" style="7" customWidth="1"/>
    <col min="20" max="16384" width="9.1796875" style="7"/>
  </cols>
  <sheetData>
    <row r="1" spans="1:256" s="4" customFormat="1" x14ac:dyDescent="0.25">
      <c r="A1" s="1" t="s">
        <v>0</v>
      </c>
      <c r="B1" s="2"/>
      <c r="C1" s="1"/>
      <c r="D1" s="1"/>
      <c r="E1" s="3"/>
      <c r="F1" s="1"/>
      <c r="G1" s="3"/>
      <c r="H1" s="3"/>
      <c r="I1" s="3"/>
      <c r="J1" s="1"/>
    </row>
    <row r="2" spans="1:256" s="4" customFormat="1" x14ac:dyDescent="0.25">
      <c r="A2" s="1" t="s">
        <v>1</v>
      </c>
      <c r="B2" s="2"/>
      <c r="C2" s="1"/>
      <c r="D2" s="1"/>
      <c r="E2" s="3"/>
      <c r="F2" s="1"/>
      <c r="G2" s="3"/>
      <c r="H2" s="3"/>
      <c r="I2" s="3"/>
      <c r="J2" s="1"/>
    </row>
    <row r="3" spans="1:256" s="4" customFormat="1" x14ac:dyDescent="0.25">
      <c r="A3" s="2" t="s">
        <v>2</v>
      </c>
      <c r="B3" s="2"/>
      <c r="C3" s="2"/>
      <c r="D3" s="2"/>
      <c r="E3" s="5"/>
      <c r="F3" s="2"/>
      <c r="G3" s="5"/>
      <c r="H3" s="5"/>
      <c r="I3" s="5"/>
      <c r="J3" s="2"/>
    </row>
    <row r="4" spans="1:256" s="4" customFormat="1" x14ac:dyDescent="0.25">
      <c r="A4" s="2" t="s">
        <v>93</v>
      </c>
      <c r="B4" s="2"/>
      <c r="C4" s="2"/>
      <c r="D4" s="2"/>
      <c r="E4" s="5"/>
      <c r="F4" s="2"/>
      <c r="G4" s="5"/>
      <c r="H4" s="5"/>
      <c r="I4" s="5"/>
      <c r="J4" s="2"/>
    </row>
    <row r="5" spans="1:256" s="4" customFormat="1" x14ac:dyDescent="0.25">
      <c r="A5" s="2" t="s">
        <v>92</v>
      </c>
      <c r="B5" s="2"/>
      <c r="C5" s="2"/>
      <c r="D5" s="2"/>
      <c r="E5" s="5"/>
      <c r="F5" s="2"/>
      <c r="G5" s="5"/>
      <c r="H5" s="5"/>
      <c r="I5" s="5"/>
      <c r="J5" s="2"/>
    </row>
    <row r="6" spans="1:256" s="4" customFormat="1" x14ac:dyDescent="0.25">
      <c r="A6" s="2"/>
      <c r="B6" s="2"/>
      <c r="C6" s="2"/>
      <c r="D6" s="2"/>
      <c r="E6" s="5"/>
      <c r="F6" s="2"/>
      <c r="G6" s="5"/>
      <c r="H6" s="5"/>
      <c r="I6" s="5"/>
      <c r="J6" s="2"/>
    </row>
    <row r="7" spans="1:256" x14ac:dyDescent="0.25">
      <c r="A7" s="6"/>
      <c r="C7" s="8" t="s">
        <v>3</v>
      </c>
      <c r="D7" s="8"/>
      <c r="E7" s="8" t="s">
        <v>3</v>
      </c>
      <c r="F7" s="8"/>
      <c r="G7" s="8" t="s">
        <v>3</v>
      </c>
      <c r="H7" s="8"/>
      <c r="I7" s="8" t="s">
        <v>4</v>
      </c>
      <c r="J7" s="8"/>
      <c r="K7" s="8" t="s">
        <v>5</v>
      </c>
      <c r="L7" s="8"/>
      <c r="M7" s="8" t="s">
        <v>5</v>
      </c>
      <c r="N7" s="8"/>
      <c r="O7" s="8" t="s">
        <v>5</v>
      </c>
      <c r="P7" s="8"/>
      <c r="Q7" s="8" t="s">
        <v>5</v>
      </c>
      <c r="R7" s="8"/>
      <c r="S7" s="8" t="s">
        <v>5</v>
      </c>
    </row>
    <row r="8" spans="1:256" x14ac:dyDescent="0.25">
      <c r="A8" s="9" t="s">
        <v>6</v>
      </c>
      <c r="C8" s="8">
        <v>2022</v>
      </c>
      <c r="D8" s="8"/>
      <c r="E8" s="8">
        <f>+C8+1</f>
        <v>2023</v>
      </c>
      <c r="F8" s="8"/>
      <c r="G8" s="8">
        <f>+E8+1</f>
        <v>2024</v>
      </c>
      <c r="H8" s="8"/>
      <c r="I8" s="8" t="s">
        <v>7</v>
      </c>
      <c r="J8" s="8"/>
      <c r="K8" s="8">
        <f>+G8+1</f>
        <v>2025</v>
      </c>
      <c r="L8" s="8"/>
      <c r="M8" s="8">
        <f>+K8+1</f>
        <v>2026</v>
      </c>
      <c r="N8" s="8"/>
      <c r="O8" s="8">
        <f>+M8+1</f>
        <v>2027</v>
      </c>
      <c r="P8" s="8"/>
      <c r="Q8" s="8">
        <f>+O8+1</f>
        <v>2028</v>
      </c>
      <c r="R8" s="8"/>
      <c r="S8" s="8">
        <f>+Q8+1</f>
        <v>2029</v>
      </c>
    </row>
    <row r="9" spans="1:256" x14ac:dyDescent="0.25">
      <c r="A9" s="10" t="s">
        <v>8</v>
      </c>
      <c r="C9" s="11" t="s">
        <v>9</v>
      </c>
      <c r="D9" s="12"/>
      <c r="E9" s="11" t="s">
        <v>9</v>
      </c>
      <c r="F9" s="12"/>
      <c r="G9" s="11" t="s">
        <v>9</v>
      </c>
      <c r="H9" s="13"/>
      <c r="I9" s="14" t="s">
        <v>10</v>
      </c>
      <c r="J9" s="8"/>
      <c r="K9" s="14" t="s">
        <v>11</v>
      </c>
      <c r="L9" s="8"/>
      <c r="M9" s="14" t="s">
        <v>11</v>
      </c>
      <c r="N9" s="8"/>
      <c r="O9" s="14" t="s">
        <v>11</v>
      </c>
      <c r="P9" s="8"/>
      <c r="Q9" s="14" t="s">
        <v>11</v>
      </c>
      <c r="R9" s="8"/>
      <c r="S9" s="14" t="s">
        <v>11</v>
      </c>
    </row>
    <row r="10" spans="1:256" x14ac:dyDescent="0.25">
      <c r="A10" s="9"/>
      <c r="B10" s="15" t="s">
        <v>12</v>
      </c>
      <c r="C10" s="16"/>
      <c r="E10" s="16"/>
      <c r="G10" s="16"/>
      <c r="H10" s="16"/>
      <c r="I10" s="7"/>
      <c r="K10" s="16"/>
      <c r="L10" s="16"/>
      <c r="M10" s="16"/>
      <c r="N10" s="16"/>
      <c r="O10" s="16"/>
      <c r="P10" s="16"/>
      <c r="Q10" s="16"/>
      <c r="S10" s="16"/>
    </row>
    <row r="11" spans="1:256" x14ac:dyDescent="0.25">
      <c r="A11" s="9">
        <v>1.01</v>
      </c>
      <c r="B11" s="17" t="s">
        <v>13</v>
      </c>
      <c r="C11" s="18">
        <v>3056159</v>
      </c>
      <c r="D11" s="16"/>
      <c r="E11" s="18">
        <v>2756651</v>
      </c>
      <c r="F11" s="19"/>
      <c r="G11" s="18">
        <v>2897555.04</v>
      </c>
      <c r="H11" s="19"/>
      <c r="I11" s="20">
        <f t="shared" ref="I11:I19" si="0">IF(((E11-C11)/C11+(G11-E11)/E11)/2=0,"",((E11-C11)/C11+(G11-E11)/E11)/2)</f>
        <v>-2.3443617460029088E-2</v>
      </c>
      <c r="J11" s="19"/>
      <c r="K11" s="18">
        <v>2900000</v>
      </c>
      <c r="L11" s="19"/>
      <c r="M11" s="18">
        <v>2900000</v>
      </c>
      <c r="N11" s="19"/>
      <c r="O11" s="18">
        <v>2900000</v>
      </c>
      <c r="P11" s="19"/>
      <c r="Q11" s="18">
        <v>2900000</v>
      </c>
      <c r="S11" s="18">
        <v>2900000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x14ac:dyDescent="0.25">
      <c r="A12" s="9">
        <v>1.02</v>
      </c>
      <c r="B12" s="7" t="s">
        <v>14</v>
      </c>
      <c r="C12" s="22">
        <v>0</v>
      </c>
      <c r="D12" s="23"/>
      <c r="E12" s="22">
        <v>0</v>
      </c>
      <c r="F12" s="23"/>
      <c r="G12" s="22">
        <v>0</v>
      </c>
      <c r="I12" s="20">
        <v>0</v>
      </c>
      <c r="K12" s="24">
        <v>0</v>
      </c>
      <c r="L12" s="25"/>
      <c r="M12" s="22">
        <v>0</v>
      </c>
      <c r="N12" s="25"/>
      <c r="O12" s="22">
        <v>0</v>
      </c>
      <c r="P12" s="25"/>
      <c r="Q12" s="22">
        <v>0</v>
      </c>
      <c r="R12" s="23"/>
      <c r="S12" s="22">
        <v>0</v>
      </c>
    </row>
    <row r="13" spans="1:256" x14ac:dyDescent="0.25">
      <c r="A13" s="9">
        <v>1.03</v>
      </c>
      <c r="B13" s="7" t="s">
        <v>15</v>
      </c>
      <c r="C13" s="22">
        <v>0</v>
      </c>
      <c r="D13" s="23"/>
      <c r="E13" s="22">
        <v>0</v>
      </c>
      <c r="F13" s="23"/>
      <c r="G13" s="22">
        <v>0</v>
      </c>
      <c r="I13" s="20">
        <v>0</v>
      </c>
      <c r="K13" s="24">
        <v>0</v>
      </c>
      <c r="L13" s="25"/>
      <c r="M13" s="22">
        <v>0</v>
      </c>
      <c r="N13" s="25"/>
      <c r="O13" s="22">
        <v>0</v>
      </c>
      <c r="P13" s="25"/>
      <c r="Q13" s="22">
        <v>0</v>
      </c>
      <c r="R13" s="23"/>
      <c r="S13" s="22">
        <v>0</v>
      </c>
    </row>
    <row r="14" spans="1:256" x14ac:dyDescent="0.25">
      <c r="A14" s="9">
        <v>1.0349999999999999</v>
      </c>
      <c r="B14" s="7" t="s">
        <v>16</v>
      </c>
      <c r="C14" s="22">
        <v>11123507</v>
      </c>
      <c r="D14" s="23"/>
      <c r="E14" s="22">
        <v>12889187</v>
      </c>
      <c r="F14" s="23"/>
      <c r="G14" s="22">
        <v>13429120.720000001</v>
      </c>
      <c r="I14" s="20">
        <f t="shared" si="0"/>
        <v>0.10031227593828818</v>
      </c>
      <c r="K14" s="24">
        <v>13500000</v>
      </c>
      <c r="L14" s="25"/>
      <c r="M14" s="24">
        <v>13500000</v>
      </c>
      <c r="N14" s="25"/>
      <c r="O14" s="24">
        <v>13500000</v>
      </c>
      <c r="P14" s="25"/>
      <c r="Q14" s="24">
        <v>13500000</v>
      </c>
      <c r="R14" s="23"/>
      <c r="S14" s="24">
        <v>13500000</v>
      </c>
    </row>
    <row r="15" spans="1:256" x14ac:dyDescent="0.25">
      <c r="A15" s="9">
        <v>1.04</v>
      </c>
      <c r="B15" s="7" t="s">
        <v>17</v>
      </c>
      <c r="C15" s="22">
        <v>1684309</v>
      </c>
      <c r="D15" s="23"/>
      <c r="E15" s="22">
        <v>1989228</v>
      </c>
      <c r="F15" s="23"/>
      <c r="G15" s="22">
        <v>1987225.76</v>
      </c>
      <c r="I15" s="20">
        <f t="shared" si="0"/>
        <v>9.0014265062300564E-2</v>
      </c>
      <c r="K15" s="24">
        <v>1990000</v>
      </c>
      <c r="L15" s="25"/>
      <c r="M15" s="24">
        <v>1990000</v>
      </c>
      <c r="N15" s="25"/>
      <c r="O15" s="24">
        <v>1990000</v>
      </c>
      <c r="P15" s="25"/>
      <c r="Q15" s="24">
        <v>1990000</v>
      </c>
      <c r="R15" s="23"/>
      <c r="S15" s="24">
        <v>1990000</v>
      </c>
    </row>
    <row r="16" spans="1:256" s="32" customFormat="1" x14ac:dyDescent="0.25">
      <c r="A16" s="26">
        <v>1.0449999999999999</v>
      </c>
      <c r="B16" s="27" t="s">
        <v>18</v>
      </c>
      <c r="C16" s="28">
        <v>0</v>
      </c>
      <c r="D16" s="29"/>
      <c r="E16" s="28">
        <v>0</v>
      </c>
      <c r="F16" s="29"/>
      <c r="G16" s="28">
        <v>0</v>
      </c>
      <c r="H16" s="30"/>
      <c r="I16" s="31">
        <v>0</v>
      </c>
      <c r="K16" s="33">
        <v>0</v>
      </c>
      <c r="L16" s="25"/>
      <c r="M16" s="28">
        <v>0</v>
      </c>
      <c r="N16" s="25"/>
      <c r="O16" s="28">
        <v>0</v>
      </c>
      <c r="P16" s="34"/>
      <c r="Q16" s="28">
        <v>0</v>
      </c>
      <c r="R16" s="29"/>
      <c r="S16" s="28">
        <v>0</v>
      </c>
    </row>
    <row r="17" spans="1:256" x14ac:dyDescent="0.25">
      <c r="A17" s="9">
        <v>1.05</v>
      </c>
      <c r="B17" s="7" t="s">
        <v>19</v>
      </c>
      <c r="C17" s="22">
        <v>379983</v>
      </c>
      <c r="D17" s="23"/>
      <c r="E17" s="22">
        <v>364125</v>
      </c>
      <c r="F17" s="23"/>
      <c r="G17" s="22">
        <v>345186.22</v>
      </c>
      <c r="I17" s="20">
        <f t="shared" si="0"/>
        <v>-4.687260008761901E-2</v>
      </c>
      <c r="K17" s="24">
        <v>350000</v>
      </c>
      <c r="L17" s="25"/>
      <c r="M17" s="22">
        <v>350000</v>
      </c>
      <c r="N17" s="25"/>
      <c r="O17" s="22">
        <v>350000</v>
      </c>
      <c r="P17" s="25"/>
      <c r="Q17" s="22">
        <v>350000</v>
      </c>
      <c r="R17" s="23"/>
      <c r="S17" s="22">
        <v>350000</v>
      </c>
    </row>
    <row r="18" spans="1:256" x14ac:dyDescent="0.25">
      <c r="A18" s="9">
        <v>1.06</v>
      </c>
      <c r="B18" s="7" t="s">
        <v>20</v>
      </c>
      <c r="C18" s="35">
        <v>2247684</v>
      </c>
      <c r="D18" s="23"/>
      <c r="E18" s="35">
        <v>820841</v>
      </c>
      <c r="F18" s="23"/>
      <c r="G18" s="35">
        <v>865032.31</v>
      </c>
      <c r="H18" s="16"/>
      <c r="I18" s="20">
        <f t="shared" si="0"/>
        <v>-0.29048462259675001</v>
      </c>
      <c r="K18" s="36">
        <v>865000</v>
      </c>
      <c r="L18" s="25"/>
      <c r="M18" s="36">
        <v>865000</v>
      </c>
      <c r="N18" s="25"/>
      <c r="O18" s="36">
        <v>865000</v>
      </c>
      <c r="P18" s="25"/>
      <c r="Q18" s="36">
        <v>865000</v>
      </c>
      <c r="R18" s="23"/>
      <c r="S18" s="36">
        <v>865000</v>
      </c>
    </row>
    <row r="19" spans="1:256" x14ac:dyDescent="0.25">
      <c r="A19" s="9">
        <v>1.07</v>
      </c>
      <c r="B19" s="37" t="s">
        <v>21</v>
      </c>
      <c r="C19" s="35">
        <f>SUM(C11:C18)</f>
        <v>18491642</v>
      </c>
      <c r="D19" s="23"/>
      <c r="E19" s="35">
        <f>SUM(E11:E18)</f>
        <v>18820032</v>
      </c>
      <c r="F19" s="23"/>
      <c r="G19" s="35">
        <f>SUM(G11:G18)</f>
        <v>19524120.050000001</v>
      </c>
      <c r="H19" s="16"/>
      <c r="I19" s="20">
        <f t="shared" si="0"/>
        <v>2.7585231350442007E-2</v>
      </c>
      <c r="K19" s="35">
        <f>SUM(K11:K18)</f>
        <v>19605000</v>
      </c>
      <c r="L19" s="38"/>
      <c r="M19" s="35">
        <f>SUM(M11:M18)</f>
        <v>19605000</v>
      </c>
      <c r="N19" s="38"/>
      <c r="O19" s="35">
        <f>SUM(O11:O18)</f>
        <v>19605000</v>
      </c>
      <c r="P19" s="38"/>
      <c r="Q19" s="35">
        <f>SUM(Q11:Q18)</f>
        <v>19605000</v>
      </c>
      <c r="R19" s="23"/>
      <c r="S19" s="35">
        <f>SUM(S11:S18)</f>
        <v>19605000</v>
      </c>
    </row>
    <row r="20" spans="1:256" x14ac:dyDescent="0.25">
      <c r="A20" s="9"/>
      <c r="C20" s="23"/>
      <c r="D20" s="23"/>
      <c r="E20" s="23"/>
      <c r="F20" s="23"/>
      <c r="G20" s="23"/>
      <c r="H20" s="7"/>
      <c r="I20" s="7"/>
      <c r="K20" s="23"/>
      <c r="L20" s="25"/>
      <c r="M20" s="23"/>
      <c r="N20" s="25"/>
      <c r="O20" s="23"/>
      <c r="P20" s="25"/>
      <c r="Q20" s="23"/>
      <c r="R20" s="23"/>
      <c r="S20" s="23"/>
    </row>
    <row r="21" spans="1:256" x14ac:dyDescent="0.25">
      <c r="A21" s="9"/>
      <c r="B21" s="15" t="s">
        <v>22</v>
      </c>
      <c r="C21" s="23"/>
      <c r="D21" s="23"/>
      <c r="E21" s="23"/>
      <c r="F21" s="23"/>
      <c r="G21" s="23"/>
      <c r="H21" s="7"/>
      <c r="I21" s="7"/>
      <c r="K21" s="23"/>
      <c r="L21" s="23"/>
      <c r="M21" s="23"/>
      <c r="N21" s="23"/>
      <c r="O21" s="23"/>
      <c r="P21" s="23"/>
      <c r="Q21" s="23"/>
      <c r="R21" s="23"/>
      <c r="S21" s="23"/>
    </row>
    <row r="22" spans="1:256" x14ac:dyDescent="0.25">
      <c r="A22" s="9">
        <v>2.0099999999999998</v>
      </c>
      <c r="B22" s="7" t="s">
        <v>23</v>
      </c>
      <c r="C22" s="22">
        <v>0</v>
      </c>
      <c r="D22" s="23"/>
      <c r="E22" s="22">
        <v>0</v>
      </c>
      <c r="F22" s="23"/>
      <c r="G22" s="22">
        <v>0</v>
      </c>
      <c r="I22" s="39">
        <v>0</v>
      </c>
      <c r="K22" s="22">
        <v>0</v>
      </c>
      <c r="L22" s="25"/>
      <c r="M22" s="22">
        <v>0</v>
      </c>
      <c r="N22" s="25"/>
      <c r="O22" s="22">
        <v>0</v>
      </c>
      <c r="P22" s="25"/>
      <c r="Q22" s="22">
        <v>0</v>
      </c>
      <c r="R22" s="23"/>
      <c r="S22" s="22">
        <v>0</v>
      </c>
      <c r="T22" s="21"/>
      <c r="U22" s="21"/>
      <c r="V22" s="21"/>
    </row>
    <row r="23" spans="1:256" x14ac:dyDescent="0.25">
      <c r="A23" s="9">
        <v>2.02</v>
      </c>
      <c r="B23" s="7" t="s">
        <v>24</v>
      </c>
      <c r="C23" s="22">
        <v>0</v>
      </c>
      <c r="D23" s="23"/>
      <c r="E23" s="22">
        <v>0</v>
      </c>
      <c r="F23" s="23"/>
      <c r="G23" s="22">
        <v>0</v>
      </c>
      <c r="I23" s="39">
        <v>0</v>
      </c>
      <c r="K23" s="22">
        <v>0</v>
      </c>
      <c r="L23" s="25"/>
      <c r="M23" s="22">
        <v>0</v>
      </c>
      <c r="N23" s="25"/>
      <c r="O23" s="22">
        <v>0</v>
      </c>
      <c r="P23" s="25"/>
      <c r="Q23" s="22">
        <v>0</v>
      </c>
      <c r="R23" s="23"/>
      <c r="S23" s="22">
        <v>0</v>
      </c>
      <c r="T23" s="40"/>
      <c r="U23" s="40"/>
      <c r="V23" s="40"/>
    </row>
    <row r="24" spans="1:256" x14ac:dyDescent="0.25">
      <c r="A24" s="9">
        <v>2.04</v>
      </c>
      <c r="B24" s="7" t="s">
        <v>25</v>
      </c>
      <c r="C24" s="22">
        <v>4727929</v>
      </c>
      <c r="D24" s="23"/>
      <c r="E24" s="22">
        <v>3124388</v>
      </c>
      <c r="F24" s="23"/>
      <c r="G24" s="22">
        <v>0</v>
      </c>
      <c r="I24" s="20">
        <f t="shared" ref="I24:I28" si="1">IF(((E24-C24)/C24+(G24-E24)/E24)/2=0,"",((E24-C24)/C24+(G24-E24)/E24)/2)</f>
        <v>-0.66958175556358823</v>
      </c>
      <c r="K24" s="22">
        <v>0</v>
      </c>
      <c r="L24" s="25"/>
      <c r="M24" s="22">
        <v>0</v>
      </c>
      <c r="N24" s="25"/>
      <c r="O24" s="22">
        <v>0</v>
      </c>
      <c r="P24" s="25"/>
      <c r="Q24" s="22">
        <v>0</v>
      </c>
      <c r="R24" s="23"/>
      <c r="S24" s="22">
        <v>0</v>
      </c>
      <c r="T24" s="40"/>
      <c r="U24" s="40"/>
      <c r="V24" s="40"/>
    </row>
    <row r="25" spans="1:256" x14ac:dyDescent="0.25">
      <c r="A25" s="9">
        <v>2.0499999999999998</v>
      </c>
      <c r="B25" s="7" t="s">
        <v>26</v>
      </c>
      <c r="C25" s="22">
        <v>82598</v>
      </c>
      <c r="D25" s="23"/>
      <c r="E25" s="22">
        <v>0</v>
      </c>
      <c r="F25" s="23"/>
      <c r="G25" s="22">
        <v>8000</v>
      </c>
      <c r="I25" s="20" t="e">
        <f>IF(((E25-C25)/E25+(G25-E25)/E25)/2=0,"",((E25-C25)/E25+(G25-E25)/E25)/2)</f>
        <v>#DIV/0!</v>
      </c>
      <c r="K25" s="22">
        <v>8000</v>
      </c>
      <c r="L25" s="25"/>
      <c r="M25" s="22">
        <v>8000</v>
      </c>
      <c r="N25" s="25"/>
      <c r="O25" s="22">
        <v>8000</v>
      </c>
      <c r="P25" s="25"/>
      <c r="Q25" s="22">
        <v>8000</v>
      </c>
      <c r="R25" s="23"/>
      <c r="S25" s="22">
        <v>8000</v>
      </c>
      <c r="T25" s="40"/>
      <c r="U25" s="40"/>
      <c r="V25" s="40"/>
    </row>
    <row r="26" spans="1:256" x14ac:dyDescent="0.25">
      <c r="A26" s="9">
        <v>2.06</v>
      </c>
      <c r="B26" s="7" t="s">
        <v>27</v>
      </c>
      <c r="C26" s="25">
        <v>58758</v>
      </c>
      <c r="D26" s="23"/>
      <c r="E26" s="25">
        <v>29706</v>
      </c>
      <c r="F26" s="23"/>
      <c r="G26" s="25">
        <v>31162.720000000001</v>
      </c>
      <c r="H26" s="16"/>
      <c r="I26" s="39">
        <v>0</v>
      </c>
      <c r="K26" s="25">
        <v>35000</v>
      </c>
      <c r="L26" s="25"/>
      <c r="M26" s="25">
        <v>35000</v>
      </c>
      <c r="N26" s="25"/>
      <c r="O26" s="25">
        <v>35000</v>
      </c>
      <c r="P26" s="25"/>
      <c r="Q26" s="25">
        <v>35000</v>
      </c>
      <c r="R26" s="25"/>
      <c r="S26" s="25">
        <v>35000</v>
      </c>
      <c r="T26" s="40"/>
      <c r="U26" s="40"/>
      <c r="V26" s="40"/>
    </row>
    <row r="27" spans="1:256" x14ac:dyDescent="0.25">
      <c r="A27" s="9">
        <v>2.0699999999999998</v>
      </c>
      <c r="B27" s="37" t="s">
        <v>28</v>
      </c>
      <c r="C27" s="35">
        <v>4869285</v>
      </c>
      <c r="D27" s="23"/>
      <c r="E27" s="35">
        <v>3154095</v>
      </c>
      <c r="F27" s="23"/>
      <c r="G27" s="35">
        <f>SUM(G22:G26)</f>
        <v>39162.720000000001</v>
      </c>
      <c r="H27" s="16"/>
      <c r="I27" s="20">
        <f t="shared" si="1"/>
        <v>-0.6699151598287415</v>
      </c>
      <c r="K27" s="35">
        <f>SUM(K22:K26)</f>
        <v>43000</v>
      </c>
      <c r="L27" s="25"/>
      <c r="M27" s="35">
        <f>SUM(M22:M26)</f>
        <v>43000</v>
      </c>
      <c r="N27" s="25"/>
      <c r="O27" s="35">
        <f>SUM(O22:O26)</f>
        <v>43000</v>
      </c>
      <c r="P27" s="25"/>
      <c r="Q27" s="35">
        <f>SUM(Q22:Q26)</f>
        <v>43000</v>
      </c>
      <c r="R27" s="23"/>
      <c r="S27" s="35">
        <f>SUM(S22:S26)</f>
        <v>43000</v>
      </c>
      <c r="T27" s="40"/>
      <c r="U27" s="40"/>
      <c r="V27" s="40"/>
    </row>
    <row r="28" spans="1:256" x14ac:dyDescent="0.25">
      <c r="A28" s="9">
        <v>2.08</v>
      </c>
      <c r="B28" s="37" t="s">
        <v>29</v>
      </c>
      <c r="C28" s="35">
        <f>C19+C27</f>
        <v>23360927</v>
      </c>
      <c r="D28" s="23"/>
      <c r="E28" s="35">
        <f>E19+E27</f>
        <v>21974127</v>
      </c>
      <c r="F28" s="23"/>
      <c r="G28" s="35">
        <f>G19+G27</f>
        <v>19563282.77</v>
      </c>
      <c r="H28" s="16"/>
      <c r="I28" s="20">
        <f t="shared" si="1"/>
        <v>-8.4538469270081337E-2</v>
      </c>
      <c r="K28" s="35">
        <f>K19+K27</f>
        <v>19648000</v>
      </c>
      <c r="L28" s="23"/>
      <c r="M28" s="35">
        <f>M19+M27</f>
        <v>19648000</v>
      </c>
      <c r="N28" s="23"/>
      <c r="O28" s="35">
        <f>O19+O27</f>
        <v>19648000</v>
      </c>
      <c r="P28" s="23"/>
      <c r="Q28" s="35">
        <f>Q19+Q27</f>
        <v>19648000</v>
      </c>
      <c r="R28" s="23"/>
      <c r="S28" s="35">
        <f>S19+S27</f>
        <v>19648000</v>
      </c>
    </row>
    <row r="29" spans="1:256" x14ac:dyDescent="0.25">
      <c r="A29" s="9"/>
      <c r="C29" s="23"/>
      <c r="D29" s="23"/>
      <c r="E29" s="23"/>
      <c r="F29" s="23"/>
      <c r="G29" s="23"/>
      <c r="H29" s="7"/>
      <c r="I29" s="7"/>
      <c r="K29" s="23"/>
      <c r="L29" s="23"/>
      <c r="M29" s="23"/>
      <c r="N29" s="23"/>
      <c r="O29" s="23"/>
      <c r="P29" s="23"/>
      <c r="Q29" s="23"/>
      <c r="R29" s="23"/>
      <c r="S29" s="23"/>
    </row>
    <row r="30" spans="1:256" x14ac:dyDescent="0.25">
      <c r="A30" s="9"/>
      <c r="B30" s="15" t="s">
        <v>30</v>
      </c>
      <c r="C30" s="23"/>
      <c r="D30" s="23"/>
      <c r="E30" s="23"/>
      <c r="F30" s="23"/>
      <c r="G30" s="23"/>
      <c r="H30" s="7"/>
      <c r="I30" s="7"/>
      <c r="K30" s="23"/>
      <c r="L30" s="23"/>
      <c r="M30" s="23"/>
      <c r="N30" s="23"/>
      <c r="O30" s="23"/>
      <c r="P30" s="23"/>
      <c r="Q30" s="23"/>
      <c r="R30" s="23"/>
      <c r="S30" s="23"/>
    </row>
    <row r="31" spans="1:256" x14ac:dyDescent="0.25">
      <c r="A31" s="9">
        <v>3.01</v>
      </c>
      <c r="B31" s="17" t="s">
        <v>31</v>
      </c>
      <c r="C31" s="22">
        <v>10025576</v>
      </c>
      <c r="D31" s="25"/>
      <c r="E31" s="22">
        <v>10527636</v>
      </c>
      <c r="F31" s="25"/>
      <c r="G31" s="22">
        <v>10890502.949999999</v>
      </c>
      <c r="I31" s="20">
        <f t="shared" ref="I31:I46" si="2">IF(((E31-C31)/C31+(G31-E31)/E31)/2=0,"",((E31-C31)/C31+(G31-E31)/E31)/2)</f>
        <v>4.2272978989378901E-2</v>
      </c>
      <c r="J31" s="16"/>
      <c r="K31" s="41">
        <v>11390503</v>
      </c>
      <c r="L31" s="25"/>
      <c r="M31" s="41">
        <f>SUM(K31)*1.04</f>
        <v>11846123.120000001</v>
      </c>
      <c r="N31" s="25"/>
      <c r="O31" s="41">
        <f>SUM(M31)*1.01</f>
        <v>11964584.351200001</v>
      </c>
      <c r="P31" s="25"/>
      <c r="Q31" s="41">
        <f>SUM(O31)*1.01</f>
        <v>12084230.194712002</v>
      </c>
      <c r="R31" s="42"/>
      <c r="S31" s="41">
        <f>SUM(Q31)*1.01</f>
        <v>12205072.496659122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x14ac:dyDescent="0.25">
      <c r="A32" s="9">
        <v>3.02</v>
      </c>
      <c r="B32" s="7" t="s">
        <v>32</v>
      </c>
      <c r="C32" s="22">
        <v>3780020</v>
      </c>
      <c r="D32" s="23"/>
      <c r="E32" s="22">
        <v>3827057</v>
      </c>
      <c r="F32" s="25"/>
      <c r="G32" s="22">
        <v>4376395.75</v>
      </c>
      <c r="I32" s="20">
        <f t="shared" si="2"/>
        <v>7.7992182884329714E-2</v>
      </c>
      <c r="K32" s="22">
        <v>4831088.28</v>
      </c>
      <c r="L32" s="25"/>
      <c r="M32" s="22">
        <f>SUM(K32)*1.09</f>
        <v>5265886.2252000002</v>
      </c>
      <c r="N32" s="25"/>
      <c r="O32" s="22">
        <f>SUM(M32)*1.09</f>
        <v>5739815.9854680011</v>
      </c>
      <c r="P32" s="25"/>
      <c r="Q32" s="22">
        <f>SUM(O32)*1.09</f>
        <v>6256399.4241601219</v>
      </c>
      <c r="R32" s="23"/>
      <c r="S32" s="22">
        <f>SUM(Q32)*1.09</f>
        <v>6819475.3723345334</v>
      </c>
    </row>
    <row r="33" spans="1:256" x14ac:dyDescent="0.25">
      <c r="A33" s="9">
        <v>3.03</v>
      </c>
      <c r="B33" s="7" t="s">
        <v>33</v>
      </c>
      <c r="C33" s="22">
        <v>2123111</v>
      </c>
      <c r="D33" s="23"/>
      <c r="E33" s="22">
        <v>2458559</v>
      </c>
      <c r="F33" s="25"/>
      <c r="G33" s="22">
        <v>2577370.06</v>
      </c>
      <c r="H33" s="16"/>
      <c r="I33" s="20">
        <f t="shared" si="2"/>
        <v>0.10316191008674103</v>
      </c>
      <c r="K33" s="25">
        <v>2500000</v>
      </c>
      <c r="L33" s="25"/>
      <c r="M33" s="25">
        <v>2550000</v>
      </c>
      <c r="N33" s="25"/>
      <c r="O33" s="25">
        <v>2600000</v>
      </c>
      <c r="P33" s="25"/>
      <c r="Q33" s="25">
        <v>2650000</v>
      </c>
      <c r="R33" s="23"/>
      <c r="S33" s="25">
        <v>2700000</v>
      </c>
    </row>
    <row r="34" spans="1:256" x14ac:dyDescent="0.25">
      <c r="A34" s="9">
        <v>3.04</v>
      </c>
      <c r="B34" s="7" t="s">
        <v>34</v>
      </c>
      <c r="C34" s="22">
        <v>222901</v>
      </c>
      <c r="D34" s="23"/>
      <c r="E34" s="22">
        <v>264573</v>
      </c>
      <c r="F34" s="25"/>
      <c r="G34" s="22">
        <v>261244.51</v>
      </c>
      <c r="I34" s="20">
        <f t="shared" si="2"/>
        <v>8.7186170592596771E-2</v>
      </c>
      <c r="K34" s="22">
        <v>260927.13</v>
      </c>
      <c r="L34" s="25"/>
      <c r="M34" s="22">
        <f>SUM(K34*1.03)</f>
        <v>268754.94390000001</v>
      </c>
      <c r="N34" s="25"/>
      <c r="O34" s="22">
        <f>SUM(M34)*1.03</f>
        <v>276817.59221700003</v>
      </c>
      <c r="P34" s="25"/>
      <c r="Q34" s="22">
        <f>SUM(O34)*1.03</f>
        <v>285122.11998351006</v>
      </c>
      <c r="R34" s="23"/>
      <c r="S34" s="22">
        <f>SUM(Q34)*1.03</f>
        <v>293675.78358301538</v>
      </c>
    </row>
    <row r="35" spans="1:256" x14ac:dyDescent="0.25">
      <c r="A35" s="9">
        <v>3.05</v>
      </c>
      <c r="B35" s="7" t="s">
        <v>35</v>
      </c>
      <c r="C35" s="22">
        <v>4245838</v>
      </c>
      <c r="D35" s="23"/>
      <c r="E35" s="22">
        <v>4616957</v>
      </c>
      <c r="F35" s="25"/>
      <c r="G35" s="22">
        <v>353436.9</v>
      </c>
      <c r="I35" s="20">
        <f t="shared" si="2"/>
        <v>-0.41802018472644742</v>
      </c>
      <c r="K35" s="22">
        <v>300000</v>
      </c>
      <c r="L35" s="25"/>
      <c r="M35" s="22">
        <v>300000</v>
      </c>
      <c r="N35" s="25"/>
      <c r="O35" s="22">
        <v>300000</v>
      </c>
      <c r="P35" s="25"/>
      <c r="Q35" s="22">
        <v>300000</v>
      </c>
      <c r="R35" s="23"/>
      <c r="S35" s="22">
        <v>300000</v>
      </c>
    </row>
    <row r="36" spans="1:256" x14ac:dyDescent="0.25">
      <c r="A36" s="9">
        <v>3.06</v>
      </c>
      <c r="B36" s="7" t="s">
        <v>36</v>
      </c>
      <c r="C36" s="22">
        <v>0</v>
      </c>
      <c r="D36" s="23"/>
      <c r="E36" s="22">
        <v>756</v>
      </c>
      <c r="F36" s="23"/>
      <c r="G36" s="22">
        <v>0</v>
      </c>
      <c r="I36" s="39">
        <v>0</v>
      </c>
      <c r="K36" s="22">
        <v>0</v>
      </c>
      <c r="L36" s="25"/>
      <c r="M36" s="22">
        <v>0</v>
      </c>
      <c r="N36" s="25"/>
      <c r="O36" s="22">
        <v>0</v>
      </c>
      <c r="P36" s="25"/>
      <c r="Q36" s="22">
        <v>0</v>
      </c>
      <c r="R36" s="23"/>
      <c r="S36" s="22">
        <v>0</v>
      </c>
    </row>
    <row r="37" spans="1:256" x14ac:dyDescent="0.25">
      <c r="A37" s="9"/>
      <c r="B37" s="7" t="s">
        <v>37</v>
      </c>
      <c r="C37" s="22"/>
      <c r="D37" s="23"/>
      <c r="E37" s="22"/>
      <c r="F37" s="23"/>
      <c r="G37" s="22"/>
      <c r="I37" s="20"/>
      <c r="K37" s="22"/>
      <c r="L37" s="25"/>
      <c r="M37" s="22"/>
      <c r="N37" s="25"/>
      <c r="O37" s="22"/>
      <c r="P37" s="25"/>
      <c r="Q37" s="22"/>
      <c r="R37" s="23"/>
      <c r="S37" s="22"/>
    </row>
    <row r="38" spans="1:256" x14ac:dyDescent="0.25">
      <c r="A38" s="9">
        <v>4.01</v>
      </c>
      <c r="B38" s="7" t="s">
        <v>38</v>
      </c>
      <c r="C38" s="22">
        <v>0</v>
      </c>
      <c r="D38" s="23"/>
      <c r="E38" s="22">
        <v>0</v>
      </c>
      <c r="F38" s="23"/>
      <c r="G38" s="22">
        <v>0</v>
      </c>
      <c r="I38" s="39">
        <v>0</v>
      </c>
      <c r="K38" s="22">
        <v>0</v>
      </c>
      <c r="L38" s="25"/>
      <c r="M38" s="22">
        <v>0</v>
      </c>
      <c r="N38" s="25"/>
      <c r="O38" s="22">
        <v>0</v>
      </c>
      <c r="P38" s="25"/>
      <c r="Q38" s="22">
        <v>0</v>
      </c>
      <c r="R38" s="23"/>
      <c r="S38" s="22">
        <v>0</v>
      </c>
    </row>
    <row r="39" spans="1:256" x14ac:dyDescent="0.25">
      <c r="A39" s="9">
        <v>4.0199999999999996</v>
      </c>
      <c r="B39" s="7" t="s">
        <v>39</v>
      </c>
      <c r="C39" s="22">
        <v>0</v>
      </c>
      <c r="D39" s="23"/>
      <c r="E39" s="22">
        <v>0</v>
      </c>
      <c r="F39" s="23"/>
      <c r="G39" s="22">
        <v>0</v>
      </c>
      <c r="I39" s="39">
        <v>0</v>
      </c>
      <c r="K39" s="22">
        <v>0</v>
      </c>
      <c r="L39" s="25"/>
      <c r="M39" s="22">
        <v>0</v>
      </c>
      <c r="N39" s="25"/>
      <c r="O39" s="22">
        <v>0</v>
      </c>
      <c r="P39" s="25"/>
      <c r="Q39" s="22">
        <v>0</v>
      </c>
      <c r="R39" s="23"/>
      <c r="S39" s="22">
        <v>0</v>
      </c>
    </row>
    <row r="40" spans="1:256" x14ac:dyDescent="0.25">
      <c r="A40" s="9">
        <v>4.03</v>
      </c>
      <c r="B40" s="7" t="s">
        <v>40</v>
      </c>
      <c r="C40" s="22">
        <v>0</v>
      </c>
      <c r="D40" s="23"/>
      <c r="E40" s="22">
        <v>0</v>
      </c>
      <c r="F40" s="23"/>
      <c r="G40" s="22">
        <v>0</v>
      </c>
      <c r="I40" s="39">
        <v>0</v>
      </c>
      <c r="K40" s="22">
        <v>0</v>
      </c>
      <c r="L40" s="25"/>
      <c r="M40" s="22">
        <v>0</v>
      </c>
      <c r="N40" s="25"/>
      <c r="O40" s="22">
        <v>0</v>
      </c>
      <c r="P40" s="25"/>
      <c r="Q40" s="22">
        <v>0</v>
      </c>
      <c r="R40" s="23"/>
      <c r="S40" s="22">
        <v>0</v>
      </c>
    </row>
    <row r="41" spans="1:256" x14ac:dyDescent="0.25">
      <c r="A41" s="9">
        <v>4.04</v>
      </c>
      <c r="B41" s="7" t="s">
        <v>41</v>
      </c>
      <c r="C41" s="22">
        <v>0</v>
      </c>
      <c r="D41" s="23"/>
      <c r="E41" s="22">
        <v>0</v>
      </c>
      <c r="F41" s="23"/>
      <c r="G41" s="22">
        <v>0</v>
      </c>
      <c r="I41" s="39">
        <v>0</v>
      </c>
      <c r="K41" s="22">
        <v>0</v>
      </c>
      <c r="L41" s="25"/>
      <c r="M41" s="22">
        <v>0</v>
      </c>
      <c r="N41" s="25"/>
      <c r="O41" s="22">
        <v>0</v>
      </c>
      <c r="P41" s="25"/>
      <c r="Q41" s="22">
        <v>0</v>
      </c>
      <c r="R41" s="23"/>
      <c r="S41" s="22">
        <v>0</v>
      </c>
    </row>
    <row r="42" spans="1:256" x14ac:dyDescent="0.25">
      <c r="A42" s="9">
        <v>4.05</v>
      </c>
      <c r="B42" s="7" t="s">
        <v>42</v>
      </c>
      <c r="C42" s="22">
        <v>0</v>
      </c>
      <c r="D42" s="23"/>
      <c r="E42" s="22">
        <v>0</v>
      </c>
      <c r="F42" s="23"/>
      <c r="G42" s="22">
        <v>0</v>
      </c>
      <c r="I42" s="39">
        <v>0</v>
      </c>
      <c r="K42" s="22">
        <v>0</v>
      </c>
      <c r="L42" s="25"/>
      <c r="M42" s="22">
        <v>0</v>
      </c>
      <c r="N42" s="25"/>
      <c r="O42" s="22">
        <v>0</v>
      </c>
      <c r="P42" s="25"/>
      <c r="Q42" s="22">
        <v>0</v>
      </c>
      <c r="R42" s="23"/>
      <c r="S42" s="22">
        <v>0</v>
      </c>
    </row>
    <row r="43" spans="1:256" x14ac:dyDescent="0.25">
      <c r="A43" s="9">
        <v>4.0549999999999997</v>
      </c>
      <c r="B43" s="7" t="s">
        <v>43</v>
      </c>
      <c r="C43" s="22">
        <v>0</v>
      </c>
      <c r="D43" s="23"/>
      <c r="E43" s="22">
        <v>0</v>
      </c>
      <c r="F43" s="23"/>
      <c r="G43" s="22">
        <v>0</v>
      </c>
      <c r="I43" s="39">
        <v>0</v>
      </c>
      <c r="K43" s="22">
        <v>0</v>
      </c>
      <c r="L43" s="25"/>
      <c r="M43" s="22">
        <v>0</v>
      </c>
      <c r="N43" s="25"/>
      <c r="O43" s="22">
        <v>0</v>
      </c>
      <c r="P43" s="25"/>
      <c r="Q43" s="22">
        <v>0</v>
      </c>
      <c r="R43" s="23"/>
      <c r="S43" s="22">
        <v>0</v>
      </c>
    </row>
    <row r="44" spans="1:256" x14ac:dyDescent="0.25">
      <c r="A44" s="9">
        <v>4.0599999999999996</v>
      </c>
      <c r="B44" s="7" t="s">
        <v>44</v>
      </c>
      <c r="C44" s="22">
        <v>0</v>
      </c>
      <c r="D44" s="23"/>
      <c r="E44" s="22">
        <v>0</v>
      </c>
      <c r="F44" s="23"/>
      <c r="G44" s="22">
        <v>0</v>
      </c>
      <c r="I44" s="39">
        <v>0</v>
      </c>
      <c r="K44" s="22">
        <v>0</v>
      </c>
      <c r="L44" s="25"/>
      <c r="M44" s="22">
        <v>0</v>
      </c>
      <c r="N44" s="25"/>
      <c r="O44" s="22">
        <v>0</v>
      </c>
      <c r="P44" s="25"/>
      <c r="Q44" s="22">
        <v>0</v>
      </c>
      <c r="R44" s="23"/>
      <c r="S44" s="22">
        <v>0</v>
      </c>
    </row>
    <row r="45" spans="1:256" x14ac:dyDescent="0.25">
      <c r="A45" s="9">
        <v>4.3</v>
      </c>
      <c r="B45" s="43" t="s">
        <v>45</v>
      </c>
      <c r="C45" s="25">
        <v>380698</v>
      </c>
      <c r="D45" s="44"/>
      <c r="E45" s="25">
        <v>486468</v>
      </c>
      <c r="F45" s="44"/>
      <c r="G45" s="25">
        <v>509217.48</v>
      </c>
      <c r="H45" s="16"/>
      <c r="I45" s="20">
        <f t="shared" si="2"/>
        <v>0.1622981846102759</v>
      </c>
      <c r="J45" s="43"/>
      <c r="K45" s="25">
        <v>300000</v>
      </c>
      <c r="L45" s="25"/>
      <c r="M45" s="25">
        <v>300000</v>
      </c>
      <c r="N45" s="25"/>
      <c r="O45" s="25">
        <v>300000</v>
      </c>
      <c r="P45" s="25"/>
      <c r="Q45" s="25">
        <v>300000</v>
      </c>
      <c r="R45" s="44"/>
      <c r="S45" s="25">
        <v>300000</v>
      </c>
      <c r="T45" s="43"/>
    </row>
    <row r="46" spans="1:256" x14ac:dyDescent="0.25">
      <c r="A46" s="9">
        <v>4.5</v>
      </c>
      <c r="B46" s="45" t="s">
        <v>46</v>
      </c>
      <c r="C46" s="46">
        <f>SUM(C31:C45)</f>
        <v>20778144</v>
      </c>
      <c r="D46" s="25"/>
      <c r="E46" s="46">
        <f>SUM(E31:E45)</f>
        <v>22182006</v>
      </c>
      <c r="F46" s="25"/>
      <c r="G46" s="46">
        <f>SUM(G31:G45)</f>
        <v>18968167.649999999</v>
      </c>
      <c r="H46" s="16"/>
      <c r="I46" s="20">
        <f t="shared" si="2"/>
        <v>-3.866028420812679E-2</v>
      </c>
      <c r="J46" s="16"/>
      <c r="K46" s="46">
        <f>SUM(K31:K45)</f>
        <v>19582518.41</v>
      </c>
      <c r="L46" s="25"/>
      <c r="M46" s="46">
        <f>SUM(M31:M45)</f>
        <v>20530764.289100002</v>
      </c>
      <c r="N46" s="25"/>
      <c r="O46" s="46">
        <f>SUM(O31:O45)</f>
        <v>21181217.928885002</v>
      </c>
      <c r="P46" s="25"/>
      <c r="Q46" s="46">
        <f>SUM(Q31:Q45)</f>
        <v>21875751.738855634</v>
      </c>
      <c r="R46" s="23"/>
      <c r="S46" s="46">
        <f>SUM(S31:S45)</f>
        <v>22618223.65257667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</row>
    <row r="47" spans="1:256" x14ac:dyDescent="0.25">
      <c r="A47" s="9"/>
      <c r="C47" s="23"/>
      <c r="D47" s="23"/>
      <c r="E47" s="23"/>
      <c r="F47" s="23"/>
      <c r="G47" s="23"/>
      <c r="H47" s="7"/>
      <c r="I47" s="7"/>
      <c r="K47" s="23"/>
      <c r="L47" s="25"/>
      <c r="M47" s="23"/>
      <c r="N47" s="25"/>
      <c r="O47" s="23"/>
      <c r="P47" s="25"/>
      <c r="Q47" s="23"/>
      <c r="R47" s="23"/>
      <c r="S47" s="23"/>
    </row>
    <row r="48" spans="1:256" x14ac:dyDescent="0.25">
      <c r="A48" s="9"/>
      <c r="B48" s="15" t="s">
        <v>47</v>
      </c>
      <c r="C48" s="23"/>
      <c r="D48" s="23"/>
      <c r="E48" s="23"/>
      <c r="F48" s="23"/>
      <c r="G48" s="23"/>
      <c r="H48" s="7"/>
      <c r="I48" s="7"/>
      <c r="K48" s="23"/>
      <c r="L48" s="25"/>
      <c r="M48" s="23"/>
      <c r="N48" s="25"/>
      <c r="O48" s="23"/>
      <c r="P48" s="25"/>
      <c r="Q48" s="23"/>
      <c r="R48" s="23"/>
      <c r="S48" s="23"/>
    </row>
    <row r="49" spans="1:256" x14ac:dyDescent="0.25">
      <c r="A49" s="9">
        <v>5.01</v>
      </c>
      <c r="B49" s="17" t="s">
        <v>48</v>
      </c>
      <c r="C49" s="25">
        <v>6945687</v>
      </c>
      <c r="D49" s="25"/>
      <c r="E49" s="25">
        <v>4156444</v>
      </c>
      <c r="F49" s="25"/>
      <c r="G49" s="25">
        <v>1346389.76</v>
      </c>
      <c r="H49" s="16"/>
      <c r="I49" s="20">
        <f>IF(((E49-C49)/E49+(G49-E49)/E49)/2=0,"",((E49-C49)/E49+(G49-E49)/E49)/2)</f>
        <v>-0.67356822803338623</v>
      </c>
      <c r="J49" s="16"/>
      <c r="K49" s="25">
        <v>1030500</v>
      </c>
      <c r="L49" s="25"/>
      <c r="M49" s="25">
        <v>1030500</v>
      </c>
      <c r="N49" s="25"/>
      <c r="O49" s="25">
        <v>1030500</v>
      </c>
      <c r="P49" s="25"/>
      <c r="Q49" s="25">
        <v>1030500</v>
      </c>
      <c r="R49" s="23"/>
      <c r="S49" s="25">
        <v>1030500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x14ac:dyDescent="0.25">
      <c r="A50" s="9">
        <v>5.0199999999999996</v>
      </c>
      <c r="B50" s="7" t="s">
        <v>49</v>
      </c>
      <c r="C50" s="22">
        <v>0</v>
      </c>
      <c r="D50" s="23"/>
      <c r="E50" s="22">
        <v>8000</v>
      </c>
      <c r="F50" s="23"/>
      <c r="G50" s="22">
        <v>8000</v>
      </c>
      <c r="I50" s="47">
        <v>0</v>
      </c>
      <c r="K50" s="22">
        <v>8000</v>
      </c>
      <c r="L50" s="25"/>
      <c r="M50" s="22">
        <v>8000</v>
      </c>
      <c r="N50" s="25"/>
      <c r="O50" s="22">
        <v>8000</v>
      </c>
      <c r="P50" s="25"/>
      <c r="Q50" s="22">
        <v>8000</v>
      </c>
      <c r="R50" s="23"/>
      <c r="S50" s="22">
        <v>8000</v>
      </c>
    </row>
    <row r="51" spans="1:256" x14ac:dyDescent="0.25">
      <c r="A51" s="9">
        <v>5.03</v>
      </c>
      <c r="B51" s="7" t="s">
        <v>50</v>
      </c>
      <c r="C51" s="35">
        <v>34</v>
      </c>
      <c r="D51" s="23"/>
      <c r="E51" s="35">
        <v>64</v>
      </c>
      <c r="F51" s="23"/>
      <c r="G51" s="48">
        <v>-13350.12</v>
      </c>
      <c r="H51" s="16"/>
      <c r="I51" s="20">
        <v>0</v>
      </c>
      <c r="K51" s="35">
        <v>0</v>
      </c>
      <c r="L51" s="25"/>
      <c r="M51" s="35">
        <v>0</v>
      </c>
      <c r="N51" s="25"/>
      <c r="O51" s="35">
        <v>0</v>
      </c>
      <c r="P51" s="25"/>
      <c r="Q51" s="35">
        <v>0</v>
      </c>
      <c r="R51" s="23"/>
      <c r="S51" s="35">
        <v>0</v>
      </c>
    </row>
    <row r="52" spans="1:256" x14ac:dyDescent="0.25">
      <c r="A52" s="9">
        <v>5.04</v>
      </c>
      <c r="B52" s="37" t="s">
        <v>51</v>
      </c>
      <c r="C52" s="35">
        <f>SUM(C49:C51)</f>
        <v>6945721</v>
      </c>
      <c r="D52" s="23"/>
      <c r="E52" s="35">
        <f>SUM(E49:E51)</f>
        <v>4164508</v>
      </c>
      <c r="F52" s="23"/>
      <c r="G52" s="35">
        <f>SUM(G49:G51)</f>
        <v>1341039.6399999999</v>
      </c>
      <c r="H52" s="16"/>
      <c r="I52" s="20">
        <f>IF(((E52-C52)/C52+(G52-E52)/E52)/2=0,"",((E52-C52)/C52+(G52-E52)/E52)/2)</f>
        <v>-0.53920236058536886</v>
      </c>
      <c r="K52" s="35">
        <f>SUM(K49:K51)</f>
        <v>1038500</v>
      </c>
      <c r="L52" s="38"/>
      <c r="M52" s="35">
        <f>SUM(M49:M51)</f>
        <v>1038500</v>
      </c>
      <c r="N52" s="38"/>
      <c r="O52" s="35">
        <f>SUM(O49:O51)</f>
        <v>1038500</v>
      </c>
      <c r="P52" s="38"/>
      <c r="Q52" s="35">
        <f>SUM(Q49:Q51)</f>
        <v>1038500</v>
      </c>
      <c r="R52" s="23"/>
      <c r="S52" s="35">
        <f>SUM(S49:S51)</f>
        <v>1038500</v>
      </c>
    </row>
    <row r="53" spans="1:256" x14ac:dyDescent="0.25">
      <c r="A53" s="9">
        <v>5.05</v>
      </c>
      <c r="B53" s="37" t="s">
        <v>52</v>
      </c>
      <c r="C53" s="35">
        <f>+C52+C46</f>
        <v>27723865</v>
      </c>
      <c r="D53" s="23"/>
      <c r="E53" s="35">
        <f>+E52+E46</f>
        <v>26346514</v>
      </c>
      <c r="F53" s="23"/>
      <c r="G53" s="35">
        <f>+G52+G46</f>
        <v>20309207.289999999</v>
      </c>
      <c r="H53" s="16"/>
      <c r="I53" s="20">
        <f>IF(((E53-C53)/C53+(G53-E53)/E53)/2=0,"",((E53-C53)/C53+(G53-E53)/E53)/2)</f>
        <v>-0.13941558743507068</v>
      </c>
      <c r="K53" s="35">
        <f>+K52+K46</f>
        <v>20621018.41</v>
      </c>
      <c r="L53" s="38"/>
      <c r="M53" s="35">
        <f>+M52+M46</f>
        <v>21569264.289100002</v>
      </c>
      <c r="N53" s="38"/>
      <c r="O53" s="35">
        <f>+O52+O46</f>
        <v>22219717.928885002</v>
      </c>
      <c r="P53" s="38"/>
      <c r="Q53" s="35">
        <f>+Q52+Q46</f>
        <v>22914251.738855634</v>
      </c>
      <c r="R53" s="23"/>
      <c r="S53" s="35">
        <f>+S52+S46</f>
        <v>23656723.65257667</v>
      </c>
    </row>
    <row r="54" spans="1:256" x14ac:dyDescent="0.25">
      <c r="A54" s="9"/>
      <c r="C54" s="23"/>
      <c r="D54" s="23"/>
      <c r="E54" s="23"/>
      <c r="F54" s="23"/>
      <c r="G54" s="23"/>
      <c r="H54" s="7"/>
      <c r="I54" s="7"/>
      <c r="K54" s="23"/>
      <c r="L54" s="38"/>
      <c r="M54" s="23"/>
      <c r="N54" s="38"/>
      <c r="O54" s="23"/>
      <c r="P54" s="38"/>
      <c r="Q54" s="23"/>
      <c r="R54" s="23"/>
      <c r="S54" s="23"/>
    </row>
    <row r="55" spans="1:256" x14ac:dyDescent="0.25">
      <c r="A55" s="9"/>
      <c r="B55" s="37" t="s">
        <v>53</v>
      </c>
      <c r="C55" s="23"/>
      <c r="D55" s="23"/>
      <c r="E55" s="23"/>
      <c r="F55" s="23"/>
      <c r="G55" s="23"/>
      <c r="H55" s="7"/>
      <c r="I55" s="7"/>
      <c r="K55" s="23"/>
      <c r="L55" s="38"/>
      <c r="M55" s="23"/>
      <c r="N55" s="38"/>
      <c r="O55" s="23"/>
      <c r="P55" s="38"/>
      <c r="Q55" s="23"/>
      <c r="R55" s="23"/>
      <c r="S55" s="23"/>
    </row>
    <row r="56" spans="1:256" x14ac:dyDescent="0.25">
      <c r="A56" s="9">
        <v>6.01</v>
      </c>
      <c r="B56" s="37" t="s">
        <v>54</v>
      </c>
      <c r="C56" s="49">
        <f>C28-C53</f>
        <v>-4362938</v>
      </c>
      <c r="D56" s="23"/>
      <c r="E56" s="49">
        <v>-4372387</v>
      </c>
      <c r="F56" s="23"/>
      <c r="G56" s="49">
        <f>G28-G53</f>
        <v>-745924.51999999955</v>
      </c>
      <c r="H56" s="7"/>
      <c r="I56" s="20">
        <f>IF(((E56-C56)/C56+(G56-E56)/E56)/2=0,"",((E56-C56)/C56+(G56-E56)/E56)/2)</f>
        <v>-0.41361766649425846</v>
      </c>
      <c r="K56" s="50">
        <f>K28-K53</f>
        <v>-973018.41000000015</v>
      </c>
      <c r="L56" s="38"/>
      <c r="M56" s="49">
        <f>M28-M53</f>
        <v>-1921264.2891000025</v>
      </c>
      <c r="N56" s="38"/>
      <c r="O56" s="49">
        <f>O28-O53</f>
        <v>-2571717.9288850017</v>
      </c>
      <c r="P56" s="38"/>
      <c r="Q56" s="49">
        <f>Q28-Q53</f>
        <v>-3266251.7388556339</v>
      </c>
      <c r="R56" s="23"/>
      <c r="S56" s="49">
        <f>S28-S53</f>
        <v>-4008723.6525766701</v>
      </c>
    </row>
    <row r="57" spans="1:256" x14ac:dyDescent="0.25">
      <c r="A57" s="9"/>
      <c r="B57" s="37"/>
      <c r="C57" s="23"/>
      <c r="D57" s="23"/>
      <c r="E57" s="23"/>
      <c r="F57" s="23"/>
      <c r="G57" s="23"/>
      <c r="H57" s="7"/>
      <c r="I57" s="7"/>
      <c r="K57" s="23"/>
      <c r="L57" s="23"/>
      <c r="M57" s="23"/>
      <c r="N57" s="23"/>
      <c r="O57" s="23"/>
      <c r="P57" s="23"/>
      <c r="Q57" s="23"/>
      <c r="R57" s="23"/>
      <c r="S57" s="23"/>
    </row>
    <row r="58" spans="1:256" x14ac:dyDescent="0.25">
      <c r="A58" s="9"/>
      <c r="B58" s="37" t="s">
        <v>55</v>
      </c>
      <c r="C58" s="23"/>
      <c r="D58" s="23"/>
      <c r="E58" s="23"/>
      <c r="F58" s="23"/>
      <c r="G58" s="23"/>
      <c r="H58" s="7"/>
      <c r="I58" s="7"/>
      <c r="K58" s="23"/>
      <c r="L58" s="23"/>
      <c r="M58" s="23"/>
      <c r="N58" s="23"/>
      <c r="O58" s="23"/>
      <c r="P58" s="23"/>
      <c r="Q58" s="23"/>
      <c r="R58" s="23"/>
      <c r="S58" s="23"/>
    </row>
    <row r="59" spans="1:256" x14ac:dyDescent="0.25">
      <c r="A59" s="9">
        <v>7.01</v>
      </c>
      <c r="B59" s="7" t="s">
        <v>56</v>
      </c>
      <c r="C59" s="35">
        <v>13622222</v>
      </c>
      <c r="D59" s="23"/>
      <c r="E59" s="35">
        <f>C61</f>
        <v>9259284</v>
      </c>
      <c r="F59" s="23"/>
      <c r="G59" s="35">
        <f>E61</f>
        <v>4886897</v>
      </c>
      <c r="H59" s="16"/>
      <c r="I59" s="20">
        <f>IF(((E59-C59)/C59+(G59-E59)/E59)/2=0,"",((E59-C59)/C59+(G59-E59)/E59)/2)</f>
        <v>-0.39624873465770649</v>
      </c>
      <c r="K59" s="35">
        <f>G61</f>
        <v>4140972.4800000004</v>
      </c>
      <c r="L59" s="23"/>
      <c r="M59" s="35">
        <f>K61</f>
        <v>3167954.0700000003</v>
      </c>
      <c r="N59" s="23"/>
      <c r="O59" s="35">
        <f>M61</f>
        <v>1246689.7808999978</v>
      </c>
      <c r="P59" s="23"/>
      <c r="Q59" s="35">
        <f>O61</f>
        <v>-1325028.1479850039</v>
      </c>
      <c r="R59" s="23"/>
      <c r="S59" s="35">
        <f>Q61</f>
        <v>-4591279.8868406378</v>
      </c>
    </row>
    <row r="60" spans="1:256" x14ac:dyDescent="0.25">
      <c r="A60" s="9"/>
      <c r="C60" s="23"/>
      <c r="D60" s="23"/>
      <c r="E60" s="23"/>
      <c r="F60" s="23"/>
      <c r="G60" s="23"/>
      <c r="H60" s="7"/>
      <c r="I60" s="7"/>
      <c r="K60" s="23"/>
      <c r="L60" s="23"/>
      <c r="M60" s="23"/>
      <c r="N60" s="23"/>
      <c r="O60" s="23"/>
      <c r="P60" s="23"/>
      <c r="Q60" s="23"/>
      <c r="R60" s="23"/>
      <c r="S60" s="23"/>
    </row>
    <row r="61" spans="1:256" x14ac:dyDescent="0.25">
      <c r="A61" s="9">
        <v>7.02</v>
      </c>
      <c r="B61" s="51" t="s">
        <v>57</v>
      </c>
      <c r="C61" s="35">
        <f>C56+C59</f>
        <v>9259284</v>
      </c>
      <c r="D61" s="38"/>
      <c r="E61" s="35">
        <f>E56+E59</f>
        <v>4886897</v>
      </c>
      <c r="F61" s="25"/>
      <c r="G61" s="35">
        <f>G56+G59</f>
        <v>4140972.4800000004</v>
      </c>
      <c r="H61" s="16"/>
      <c r="I61" s="20">
        <f>IF(((E61-C61)/C61+(G61-E61)/E61)/2=0,"",((E61-C61)/C61+(G61-E61)/E61)/2)</f>
        <v>-0.31242709683826436</v>
      </c>
      <c r="J61" s="16"/>
      <c r="K61" s="35">
        <f>K56+K59</f>
        <v>3167954.0700000003</v>
      </c>
      <c r="L61" s="25"/>
      <c r="M61" s="35">
        <f>M56+M59</f>
        <v>1246689.7808999978</v>
      </c>
      <c r="N61" s="25"/>
      <c r="O61" s="35">
        <f>O56+O59</f>
        <v>-1325028.1479850039</v>
      </c>
      <c r="P61" s="25"/>
      <c r="Q61" s="35">
        <f>Q56+Q59</f>
        <v>-4591279.8868406378</v>
      </c>
      <c r="R61" s="23"/>
      <c r="S61" s="35">
        <f>S56+S59</f>
        <v>-8600003.5394173078</v>
      </c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</row>
    <row r="62" spans="1:256" x14ac:dyDescent="0.25">
      <c r="A62" s="9"/>
      <c r="B62" s="53"/>
      <c r="C62" s="38"/>
      <c r="D62" s="38"/>
      <c r="E62" s="38"/>
      <c r="F62" s="38"/>
      <c r="G62" s="38"/>
      <c r="H62" s="54"/>
      <c r="I62" s="54"/>
      <c r="J62" s="19"/>
      <c r="K62" s="38"/>
      <c r="L62" s="38"/>
      <c r="M62" s="38"/>
      <c r="N62" s="38"/>
      <c r="O62" s="38"/>
      <c r="P62" s="38"/>
      <c r="Q62" s="38"/>
      <c r="R62" s="23"/>
      <c r="S62" s="38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</row>
    <row r="63" spans="1:256" x14ac:dyDescent="0.25">
      <c r="A63" s="9">
        <v>8.01</v>
      </c>
      <c r="B63" s="37" t="s">
        <v>58</v>
      </c>
      <c r="C63" s="35">
        <v>741844</v>
      </c>
      <c r="D63" s="23"/>
      <c r="E63" s="35">
        <v>805509</v>
      </c>
      <c r="F63" s="23"/>
      <c r="G63" s="35">
        <v>867111.84</v>
      </c>
      <c r="H63" s="16"/>
      <c r="I63" s="20">
        <f>IF(((E63-C63)/C63+(G63-E63)/E63)/2=0,"",((E63-C63)/C63+(G63-E63)/E63)/2)</f>
        <v>8.1148420334532595E-2</v>
      </c>
      <c r="K63" s="35">
        <v>750000</v>
      </c>
      <c r="L63" s="23"/>
      <c r="M63" s="35">
        <v>750000</v>
      </c>
      <c r="N63" s="23"/>
      <c r="O63" s="35">
        <v>750000</v>
      </c>
      <c r="P63" s="23"/>
      <c r="Q63" s="35">
        <v>750000</v>
      </c>
      <c r="R63" s="23"/>
      <c r="S63" s="35">
        <v>750000</v>
      </c>
    </row>
    <row r="64" spans="1:256" x14ac:dyDescent="0.25">
      <c r="A64" s="9"/>
      <c r="B64" s="37"/>
      <c r="C64" s="23"/>
      <c r="D64" s="23"/>
      <c r="E64" s="23"/>
      <c r="F64" s="23"/>
      <c r="G64" s="23"/>
      <c r="H64" s="7"/>
      <c r="I64" s="7"/>
      <c r="K64" s="23"/>
      <c r="L64" s="23"/>
      <c r="M64" s="23"/>
      <c r="N64" s="23"/>
      <c r="O64" s="23"/>
      <c r="P64" s="23"/>
      <c r="Q64" s="23"/>
      <c r="R64" s="23"/>
      <c r="S64" s="23"/>
    </row>
    <row r="65" spans="1:256" x14ac:dyDescent="0.25">
      <c r="A65" s="9"/>
      <c r="B65" s="7" t="s">
        <v>59</v>
      </c>
      <c r="C65" s="23"/>
      <c r="D65" s="23"/>
      <c r="E65" s="23"/>
      <c r="F65" s="23"/>
      <c r="G65" s="23"/>
      <c r="H65" s="7"/>
      <c r="I65" s="7"/>
      <c r="K65" s="23"/>
      <c r="L65" s="23"/>
      <c r="M65" s="23"/>
      <c r="N65" s="23"/>
      <c r="O65" s="23"/>
      <c r="P65" s="23"/>
      <c r="Q65" s="23"/>
      <c r="R65" s="23"/>
      <c r="S65" s="23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pans="1:256" x14ac:dyDescent="0.25">
      <c r="A66" s="9">
        <v>9.01</v>
      </c>
      <c r="B66" s="7" t="s">
        <v>60</v>
      </c>
      <c r="C66" s="22">
        <v>0</v>
      </c>
      <c r="D66" s="23"/>
      <c r="E66" s="22">
        <v>0</v>
      </c>
      <c r="F66" s="23"/>
      <c r="G66" s="22">
        <v>0</v>
      </c>
      <c r="I66" s="39">
        <v>0</v>
      </c>
      <c r="K66" s="22">
        <v>0</v>
      </c>
      <c r="L66" s="23"/>
      <c r="M66" s="22">
        <v>0</v>
      </c>
      <c r="N66" s="23"/>
      <c r="O66" s="22">
        <v>0</v>
      </c>
      <c r="P66" s="23"/>
      <c r="Q66" s="22">
        <v>0</v>
      </c>
      <c r="R66" s="23"/>
      <c r="S66" s="22">
        <v>0</v>
      </c>
    </row>
    <row r="67" spans="1:256" x14ac:dyDescent="0.25">
      <c r="A67" s="9">
        <v>9.02</v>
      </c>
      <c r="B67" s="7" t="s">
        <v>61</v>
      </c>
      <c r="C67" s="22">
        <v>0</v>
      </c>
      <c r="D67" s="23"/>
      <c r="E67" s="22">
        <v>0</v>
      </c>
      <c r="F67" s="23"/>
      <c r="G67" s="22">
        <v>0</v>
      </c>
      <c r="I67" s="39">
        <v>0</v>
      </c>
      <c r="K67" s="22">
        <v>0</v>
      </c>
      <c r="L67" s="23"/>
      <c r="M67" s="22">
        <v>0</v>
      </c>
      <c r="N67" s="23"/>
      <c r="O67" s="22">
        <v>0</v>
      </c>
      <c r="P67" s="23"/>
      <c r="Q67" s="22">
        <v>0</v>
      </c>
      <c r="R67" s="23"/>
      <c r="S67" s="22">
        <v>0</v>
      </c>
    </row>
    <row r="68" spans="1:256" x14ac:dyDescent="0.25">
      <c r="A68" s="9">
        <v>9.0299999999999994</v>
      </c>
      <c r="B68" s="7" t="s">
        <v>62</v>
      </c>
      <c r="C68" s="22">
        <v>0</v>
      </c>
      <c r="D68" s="23"/>
      <c r="E68" s="22">
        <v>0</v>
      </c>
      <c r="F68" s="23"/>
      <c r="G68" s="22">
        <v>0</v>
      </c>
      <c r="I68" s="39">
        <v>0</v>
      </c>
      <c r="K68" s="22">
        <v>0</v>
      </c>
      <c r="L68" s="23"/>
      <c r="M68" s="22">
        <v>0</v>
      </c>
      <c r="N68" s="23"/>
      <c r="O68" s="22">
        <v>0</v>
      </c>
      <c r="P68" s="23"/>
      <c r="Q68" s="22">
        <v>0</v>
      </c>
      <c r="R68" s="23"/>
      <c r="S68" s="22">
        <v>0</v>
      </c>
    </row>
    <row r="69" spans="1:256" x14ac:dyDescent="0.25">
      <c r="A69" s="9">
        <v>9.0399999999999991</v>
      </c>
      <c r="B69" s="7" t="s">
        <v>63</v>
      </c>
      <c r="C69" s="22">
        <v>0</v>
      </c>
      <c r="D69" s="23"/>
      <c r="E69" s="22">
        <v>0</v>
      </c>
      <c r="F69" s="23"/>
      <c r="G69" s="22">
        <v>0</v>
      </c>
      <c r="I69" s="39">
        <v>0</v>
      </c>
      <c r="K69" s="22">
        <v>0</v>
      </c>
      <c r="L69" s="23"/>
      <c r="M69" s="22">
        <v>0</v>
      </c>
      <c r="N69" s="23"/>
      <c r="O69" s="22">
        <v>0</v>
      </c>
      <c r="P69" s="23"/>
      <c r="Q69" s="22">
        <v>0</v>
      </c>
      <c r="R69" s="23"/>
      <c r="S69" s="22">
        <v>0</v>
      </c>
    </row>
    <row r="70" spans="1:256" s="32" customFormat="1" x14ac:dyDescent="0.25">
      <c r="A70" s="26">
        <v>9.0449999999999999</v>
      </c>
      <c r="B70" s="32" t="s">
        <v>64</v>
      </c>
      <c r="C70" s="22">
        <v>0</v>
      </c>
      <c r="D70" s="42"/>
      <c r="E70" s="22">
        <v>0</v>
      </c>
      <c r="F70" s="42"/>
      <c r="G70" s="22">
        <v>0</v>
      </c>
      <c r="H70" s="40"/>
      <c r="I70" s="39">
        <v>0</v>
      </c>
      <c r="K70" s="22">
        <v>0</v>
      </c>
      <c r="L70" s="42"/>
      <c r="M70" s="22">
        <v>0</v>
      </c>
      <c r="N70" s="42"/>
      <c r="O70" s="22">
        <v>0</v>
      </c>
      <c r="P70" s="42"/>
      <c r="Q70" s="22">
        <v>0</v>
      </c>
      <c r="R70" s="42"/>
      <c r="S70" s="22">
        <v>0</v>
      </c>
    </row>
    <row r="71" spans="1:256" x14ac:dyDescent="0.25">
      <c r="A71" s="9">
        <v>9.0500000000000007</v>
      </c>
      <c r="B71" s="7" t="s">
        <v>65</v>
      </c>
      <c r="C71" s="22">
        <v>0</v>
      </c>
      <c r="D71" s="23"/>
      <c r="E71" s="22">
        <v>0</v>
      </c>
      <c r="F71" s="23"/>
      <c r="G71" s="22">
        <v>0</v>
      </c>
      <c r="I71" s="39">
        <v>0</v>
      </c>
      <c r="K71" s="22">
        <v>0</v>
      </c>
      <c r="L71" s="23"/>
      <c r="M71" s="22">
        <v>0</v>
      </c>
      <c r="N71" s="23"/>
      <c r="O71" s="22">
        <v>0</v>
      </c>
      <c r="P71" s="23"/>
      <c r="Q71" s="22">
        <v>0</v>
      </c>
      <c r="R71" s="23"/>
      <c r="S71" s="22">
        <v>0</v>
      </c>
    </row>
    <row r="72" spans="1:256" x14ac:dyDescent="0.25">
      <c r="A72" s="9">
        <v>9.06</v>
      </c>
      <c r="B72" s="7" t="s">
        <v>66</v>
      </c>
      <c r="C72" s="22">
        <v>0</v>
      </c>
      <c r="D72" s="23"/>
      <c r="E72" s="22">
        <v>0</v>
      </c>
      <c r="F72" s="23"/>
      <c r="G72" s="22">
        <v>0</v>
      </c>
      <c r="I72" s="39">
        <v>0</v>
      </c>
      <c r="K72" s="22">
        <v>0</v>
      </c>
      <c r="L72" s="23"/>
      <c r="M72" s="22">
        <v>0</v>
      </c>
      <c r="N72" s="23"/>
      <c r="O72" s="22">
        <v>0</v>
      </c>
      <c r="P72" s="23"/>
      <c r="Q72" s="22">
        <v>0</v>
      </c>
      <c r="R72" s="23"/>
      <c r="S72" s="22">
        <v>0</v>
      </c>
    </row>
    <row r="73" spans="1:256" x14ac:dyDescent="0.25">
      <c r="A73" s="9">
        <v>9.07</v>
      </c>
      <c r="B73" s="7" t="s">
        <v>67</v>
      </c>
      <c r="C73" s="35">
        <v>0</v>
      </c>
      <c r="D73" s="23"/>
      <c r="E73" s="35">
        <v>0</v>
      </c>
      <c r="F73" s="23"/>
      <c r="G73" s="35">
        <v>0</v>
      </c>
      <c r="H73" s="16"/>
      <c r="I73" s="57">
        <v>0</v>
      </c>
      <c r="K73" s="35">
        <v>0</v>
      </c>
      <c r="L73" s="23"/>
      <c r="M73" s="35">
        <v>0</v>
      </c>
      <c r="N73" s="23"/>
      <c r="O73" s="35">
        <v>0</v>
      </c>
      <c r="P73" s="23"/>
      <c r="Q73" s="35">
        <v>0</v>
      </c>
      <c r="R73" s="23"/>
      <c r="S73" s="35">
        <v>0</v>
      </c>
    </row>
    <row r="74" spans="1:256" x14ac:dyDescent="0.25">
      <c r="A74" s="9">
        <v>9.08</v>
      </c>
      <c r="B74" s="37" t="s">
        <v>68</v>
      </c>
      <c r="C74" s="35">
        <f>SUM(C66:C73)</f>
        <v>0</v>
      </c>
      <c r="D74" s="23"/>
      <c r="E74" s="35">
        <f>SUM(E66:E73)</f>
        <v>0</v>
      </c>
      <c r="F74" s="23"/>
      <c r="G74" s="35">
        <f>SUM(G66:G73)</f>
        <v>0</v>
      </c>
      <c r="H74" s="16"/>
      <c r="I74" s="58">
        <f>SUM(I66:I73)</f>
        <v>0</v>
      </c>
      <c r="K74" s="35">
        <f>SUM(K66:K73)</f>
        <v>0</v>
      </c>
      <c r="L74" s="23"/>
      <c r="M74" s="35">
        <f>SUM(M66:M73)</f>
        <v>0</v>
      </c>
      <c r="N74" s="23"/>
      <c r="O74" s="35">
        <f>SUM(O66:O73)</f>
        <v>0</v>
      </c>
      <c r="P74" s="23"/>
      <c r="Q74" s="35">
        <f>SUM(Q66:Q73)</f>
        <v>0</v>
      </c>
      <c r="R74" s="23"/>
      <c r="S74" s="35">
        <f>SUM(S66:S73)</f>
        <v>0</v>
      </c>
    </row>
    <row r="75" spans="1:256" x14ac:dyDescent="0.25">
      <c r="A75" s="9"/>
      <c r="B75" s="37"/>
      <c r="C75" s="23"/>
      <c r="D75" s="23"/>
      <c r="E75" s="23"/>
      <c r="F75" s="23"/>
      <c r="G75" s="23"/>
      <c r="H75" s="7"/>
      <c r="I75" s="7"/>
      <c r="K75" s="23"/>
      <c r="L75" s="23"/>
      <c r="M75" s="23"/>
      <c r="N75" s="23"/>
      <c r="O75" s="23"/>
      <c r="P75" s="23"/>
      <c r="Q75" s="23"/>
      <c r="R75" s="23"/>
      <c r="S75" s="23"/>
    </row>
    <row r="76" spans="1:256" x14ac:dyDescent="0.25">
      <c r="A76" s="8"/>
      <c r="B76" s="37" t="s">
        <v>69</v>
      </c>
      <c r="C76" s="23"/>
      <c r="D76" s="23"/>
      <c r="E76" s="23"/>
      <c r="F76" s="23"/>
      <c r="G76" s="23"/>
      <c r="H76" s="7"/>
      <c r="I76" s="7"/>
      <c r="K76" s="23"/>
      <c r="L76" s="23"/>
      <c r="M76" s="23"/>
      <c r="N76" s="23"/>
      <c r="O76" s="23"/>
      <c r="P76" s="23"/>
      <c r="Q76" s="23"/>
      <c r="R76" s="23"/>
      <c r="S76" s="23"/>
    </row>
    <row r="77" spans="1:256" x14ac:dyDescent="0.25">
      <c r="A77" s="9">
        <v>10.01</v>
      </c>
      <c r="B77" s="37" t="s">
        <v>70</v>
      </c>
      <c r="C77" s="35">
        <v>8517440</v>
      </c>
      <c r="D77" s="23"/>
      <c r="E77" s="35">
        <f>E61-E63-E74</f>
        <v>4081388</v>
      </c>
      <c r="F77" s="23"/>
      <c r="G77" s="35">
        <f>G61-G63-G74</f>
        <v>3273860.6400000006</v>
      </c>
      <c r="H77" s="16"/>
      <c r="I77" s="20">
        <f>IF(((E77-C77)/C77+(G77-E77)/E77)/2=0,"",((E77-C77)/C77+(G77-E77)/E77)/2)</f>
        <v>-0.35933796672584339</v>
      </c>
      <c r="K77" s="35">
        <f>K61-K63-K74</f>
        <v>2417954.0700000003</v>
      </c>
      <c r="L77" s="23"/>
      <c r="M77" s="35">
        <f>M61-M63-M74</f>
        <v>496689.7808999978</v>
      </c>
      <c r="N77" s="23"/>
      <c r="O77" s="35">
        <f>O61-O63-O74</f>
        <v>-2075028.1479850039</v>
      </c>
      <c r="P77" s="23"/>
      <c r="Q77" s="35">
        <f>Q61-Q63-Q74</f>
        <v>-5341279.8868406378</v>
      </c>
      <c r="R77" s="23"/>
      <c r="S77" s="35">
        <f>S61-S63-S74</f>
        <v>-9350003.5394173078</v>
      </c>
    </row>
    <row r="78" spans="1:256" x14ac:dyDescent="0.25">
      <c r="A78" s="9"/>
      <c r="B78" s="37"/>
      <c r="C78" s="23"/>
      <c r="D78" s="23"/>
      <c r="E78" s="23"/>
      <c r="F78" s="23"/>
      <c r="G78" s="23"/>
      <c r="H78" s="7"/>
      <c r="I78" s="7"/>
      <c r="K78" s="23"/>
      <c r="L78" s="23"/>
      <c r="M78" s="23"/>
      <c r="N78" s="23"/>
      <c r="O78" s="23"/>
      <c r="P78" s="23"/>
      <c r="Q78" s="23"/>
      <c r="R78" s="23"/>
      <c r="S78" s="23"/>
    </row>
    <row r="79" spans="1:256" x14ac:dyDescent="0.25">
      <c r="A79" s="9"/>
      <c r="B79" s="7" t="s">
        <v>71</v>
      </c>
      <c r="C79" s="23">
        <v>0</v>
      </c>
      <c r="D79" s="23"/>
      <c r="E79" s="23">
        <v>0</v>
      </c>
      <c r="F79" s="23"/>
      <c r="G79" s="23">
        <v>0</v>
      </c>
      <c r="H79" s="7"/>
      <c r="I79" s="59">
        <v>0</v>
      </c>
      <c r="K79" s="23">
        <v>0</v>
      </c>
      <c r="L79" s="23"/>
      <c r="M79" s="23">
        <v>0</v>
      </c>
      <c r="N79" s="23"/>
      <c r="O79" s="23">
        <v>0</v>
      </c>
      <c r="P79" s="23"/>
      <c r="Q79" s="23">
        <v>0</v>
      </c>
      <c r="R79" s="23"/>
      <c r="S79" s="23">
        <v>0</v>
      </c>
    </row>
    <row r="80" spans="1:256" x14ac:dyDescent="0.25">
      <c r="A80" s="9">
        <v>11.01</v>
      </c>
      <c r="B80" s="7" t="s">
        <v>72</v>
      </c>
      <c r="C80" s="23">
        <v>0</v>
      </c>
      <c r="D80" s="23"/>
      <c r="E80" s="23">
        <v>0</v>
      </c>
      <c r="F80" s="23"/>
      <c r="G80" s="23">
        <v>0</v>
      </c>
      <c r="I80" s="59">
        <v>0</v>
      </c>
      <c r="K80" s="23">
        <v>0</v>
      </c>
      <c r="L80" s="23"/>
      <c r="M80" s="23">
        <v>0</v>
      </c>
      <c r="N80" s="23"/>
      <c r="O80" s="23">
        <v>0</v>
      </c>
      <c r="P80" s="23"/>
      <c r="Q80" s="23">
        <v>0</v>
      </c>
      <c r="R80" s="23"/>
      <c r="S80" s="23">
        <v>0</v>
      </c>
    </row>
    <row r="81" spans="1:19" x14ac:dyDescent="0.25">
      <c r="A81" s="9">
        <v>11.02</v>
      </c>
      <c r="B81" s="7" t="s">
        <v>73</v>
      </c>
      <c r="C81" s="35">
        <v>0</v>
      </c>
      <c r="D81" s="23"/>
      <c r="E81" s="35">
        <v>0</v>
      </c>
      <c r="F81" s="23"/>
      <c r="G81" s="35">
        <v>0</v>
      </c>
      <c r="H81" s="16"/>
      <c r="I81" s="20">
        <v>0</v>
      </c>
      <c r="K81" s="35">
        <v>0</v>
      </c>
      <c r="L81" s="23"/>
      <c r="M81" s="35">
        <v>0</v>
      </c>
      <c r="N81" s="23"/>
      <c r="O81" s="35">
        <v>0</v>
      </c>
      <c r="P81" s="23"/>
      <c r="Q81" s="35">
        <v>0</v>
      </c>
      <c r="R81" s="23"/>
      <c r="S81" s="35">
        <v>0</v>
      </c>
    </row>
    <row r="82" spans="1:19" x14ac:dyDescent="0.25">
      <c r="A82" s="9"/>
      <c r="C82" s="41"/>
      <c r="D82" s="23"/>
      <c r="E82" s="41"/>
      <c r="F82" s="23"/>
      <c r="G82" s="41"/>
      <c r="H82" s="60"/>
      <c r="I82" s="60"/>
      <c r="K82" s="41"/>
      <c r="L82" s="23"/>
      <c r="M82" s="41"/>
      <c r="N82" s="23"/>
      <c r="O82" s="41"/>
      <c r="P82" s="23"/>
      <c r="Q82" s="41"/>
      <c r="R82" s="23"/>
      <c r="S82" s="41"/>
    </row>
    <row r="83" spans="1:19" x14ac:dyDescent="0.25">
      <c r="A83" s="9">
        <v>11.3</v>
      </c>
      <c r="B83" s="7" t="s">
        <v>74</v>
      </c>
      <c r="C83" s="35">
        <v>0</v>
      </c>
      <c r="D83" s="23"/>
      <c r="E83" s="35">
        <v>0</v>
      </c>
      <c r="F83" s="23"/>
      <c r="G83" s="35">
        <v>0</v>
      </c>
      <c r="H83" s="61"/>
      <c r="I83" s="20">
        <v>0</v>
      </c>
      <c r="K83" s="35">
        <v>0</v>
      </c>
      <c r="L83" s="23"/>
      <c r="M83" s="35">
        <f>SUM(M79:M81)</f>
        <v>0</v>
      </c>
      <c r="N83" s="23"/>
      <c r="O83" s="35">
        <v>0</v>
      </c>
      <c r="P83" s="23"/>
      <c r="Q83" s="35">
        <v>0</v>
      </c>
      <c r="R83" s="23"/>
      <c r="S83" s="35">
        <v>0</v>
      </c>
    </row>
    <row r="84" spans="1:19" x14ac:dyDescent="0.25">
      <c r="A84" s="9"/>
      <c r="B84" s="37"/>
      <c r="C84" s="23"/>
      <c r="D84" s="23"/>
      <c r="E84" s="23"/>
      <c r="F84" s="23"/>
      <c r="G84" s="23"/>
      <c r="H84" s="7"/>
      <c r="I84" s="7"/>
      <c r="K84" s="23"/>
      <c r="L84" s="23"/>
      <c r="M84" s="23"/>
      <c r="N84" s="23"/>
      <c r="O84" s="23"/>
      <c r="P84" s="23"/>
      <c r="Q84" s="23"/>
      <c r="R84" s="23"/>
      <c r="S84" s="23"/>
    </row>
    <row r="85" spans="1:19" x14ac:dyDescent="0.25">
      <c r="A85" s="9"/>
      <c r="B85" s="37" t="s">
        <v>75</v>
      </c>
      <c r="C85" s="23"/>
      <c r="D85" s="23"/>
      <c r="E85" s="23"/>
      <c r="F85" s="23"/>
      <c r="G85" s="23"/>
      <c r="H85" s="7"/>
      <c r="I85" s="7"/>
      <c r="K85" s="23"/>
      <c r="L85" s="23"/>
      <c r="M85" s="23"/>
      <c r="N85" s="23"/>
      <c r="O85" s="23"/>
      <c r="P85" s="23"/>
      <c r="Q85" s="23"/>
      <c r="R85" s="23"/>
      <c r="S85" s="23"/>
    </row>
    <row r="86" spans="1:19" x14ac:dyDescent="0.25">
      <c r="A86" s="9">
        <v>12.01</v>
      </c>
      <c r="B86" s="37" t="s">
        <v>76</v>
      </c>
      <c r="C86" s="35">
        <f>C77+C83</f>
        <v>8517440</v>
      </c>
      <c r="D86" s="23"/>
      <c r="E86" s="35">
        <f>E77+E83</f>
        <v>4081388</v>
      </c>
      <c r="F86" s="23"/>
      <c r="G86" s="35">
        <f>G77+G83</f>
        <v>3273860.6400000006</v>
      </c>
      <c r="H86" s="16"/>
      <c r="I86" s="20">
        <f>IF(((E86-C86)/C86+(G86-E86)/E86)/2=0,"",((E86-C86)/C86+(G86-E86)/E86)/2)</f>
        <v>-0.35933796672584339</v>
      </c>
      <c r="K86" s="35">
        <f>K77+K83</f>
        <v>2417954.0700000003</v>
      </c>
      <c r="L86" s="23"/>
      <c r="M86" s="35">
        <f>M77+M83</f>
        <v>496689.7808999978</v>
      </c>
      <c r="N86" s="23"/>
      <c r="O86" s="35">
        <f>O77+O83</f>
        <v>-2075028.1479850039</v>
      </c>
      <c r="P86" s="23"/>
      <c r="Q86" s="35">
        <f>Q77+Q83</f>
        <v>-5341279.8868406378</v>
      </c>
      <c r="R86" s="23"/>
      <c r="S86" s="35">
        <f>S77+S83</f>
        <v>-9350003.5394173078</v>
      </c>
    </row>
    <row r="87" spans="1:19" x14ac:dyDescent="0.25">
      <c r="A87" s="9"/>
      <c r="C87" s="23"/>
      <c r="D87" s="23"/>
      <c r="E87" s="23"/>
      <c r="F87" s="23"/>
      <c r="G87" s="23"/>
      <c r="H87" s="7"/>
      <c r="I87" s="7"/>
      <c r="K87" s="23"/>
      <c r="L87" s="23"/>
      <c r="M87" s="23"/>
      <c r="N87" s="23"/>
      <c r="O87" s="23"/>
      <c r="P87" s="23"/>
      <c r="Q87" s="23"/>
      <c r="R87" s="23"/>
      <c r="S87" s="23"/>
    </row>
    <row r="88" spans="1:19" x14ac:dyDescent="0.25">
      <c r="A88" s="9"/>
      <c r="B88" s="7" t="s">
        <v>77</v>
      </c>
      <c r="C88" s="23"/>
      <c r="D88" s="23"/>
      <c r="E88" s="23"/>
      <c r="F88" s="23"/>
      <c r="G88" s="23"/>
      <c r="H88" s="7"/>
      <c r="I88" s="7"/>
      <c r="K88" s="23"/>
      <c r="L88" s="23"/>
      <c r="M88" s="23"/>
      <c r="N88" s="23"/>
      <c r="O88" s="23"/>
      <c r="P88" s="23"/>
      <c r="Q88" s="23"/>
      <c r="R88" s="23"/>
      <c r="S88" s="23"/>
    </row>
    <row r="89" spans="1:19" x14ac:dyDescent="0.25">
      <c r="A89" s="9">
        <v>13.01</v>
      </c>
      <c r="B89" s="7" t="s">
        <v>78</v>
      </c>
      <c r="C89" s="23">
        <v>0</v>
      </c>
      <c r="D89" s="23"/>
      <c r="E89" s="23">
        <v>0</v>
      </c>
      <c r="F89" s="23"/>
      <c r="G89" s="23">
        <v>0</v>
      </c>
      <c r="I89" s="59">
        <v>0</v>
      </c>
      <c r="K89" s="23">
        <v>0</v>
      </c>
      <c r="L89" s="23"/>
      <c r="M89" s="23">
        <v>0</v>
      </c>
      <c r="N89" s="23"/>
      <c r="O89" s="23">
        <v>0</v>
      </c>
      <c r="P89" s="23"/>
      <c r="Q89" s="23">
        <v>0</v>
      </c>
      <c r="R89" s="23"/>
      <c r="S89" s="23">
        <v>0</v>
      </c>
    </row>
    <row r="90" spans="1:19" x14ac:dyDescent="0.25">
      <c r="A90" s="9">
        <v>13.02</v>
      </c>
      <c r="B90" s="7" t="s">
        <v>79</v>
      </c>
      <c r="C90" s="35">
        <v>0</v>
      </c>
      <c r="D90" s="23"/>
      <c r="E90" s="35">
        <v>0</v>
      </c>
      <c r="F90" s="23"/>
      <c r="G90" s="35">
        <v>0</v>
      </c>
      <c r="H90" s="61"/>
      <c r="I90" s="20">
        <v>0</v>
      </c>
      <c r="K90" s="35">
        <v>0</v>
      </c>
      <c r="L90" s="23"/>
      <c r="M90" s="35">
        <v>0</v>
      </c>
      <c r="N90" s="23"/>
      <c r="O90" s="35">
        <v>0</v>
      </c>
      <c r="P90" s="23"/>
      <c r="Q90" s="35">
        <v>0</v>
      </c>
      <c r="R90" s="23"/>
      <c r="S90" s="35">
        <v>0</v>
      </c>
    </row>
    <row r="91" spans="1:19" x14ac:dyDescent="0.25">
      <c r="A91" s="9"/>
      <c r="C91" s="22"/>
      <c r="D91" s="23"/>
      <c r="E91" s="22"/>
      <c r="F91" s="23"/>
      <c r="G91" s="22"/>
      <c r="H91" s="62"/>
      <c r="I91" s="62"/>
      <c r="K91" s="22"/>
      <c r="L91" s="23"/>
      <c r="M91" s="22"/>
      <c r="N91" s="23"/>
      <c r="O91" s="22"/>
      <c r="P91" s="23"/>
      <c r="Q91" s="22"/>
      <c r="R91" s="23"/>
      <c r="S91" s="22"/>
    </row>
    <row r="92" spans="1:19" x14ac:dyDescent="0.25">
      <c r="A92" s="9">
        <v>13.03</v>
      </c>
      <c r="B92" s="7" t="s">
        <v>80</v>
      </c>
      <c r="C92" s="35">
        <f>SUM(C89:C90)</f>
        <v>0</v>
      </c>
      <c r="D92" s="23"/>
      <c r="E92" s="35">
        <f>SUM(E89:E90)</f>
        <v>0</v>
      </c>
      <c r="F92" s="23"/>
      <c r="G92" s="35">
        <f>SUM(G89:G90)</f>
        <v>0</v>
      </c>
      <c r="H92" s="61"/>
      <c r="I92" s="20">
        <v>0</v>
      </c>
      <c r="K92" s="35">
        <f>SUM(K89:K90)</f>
        <v>0</v>
      </c>
      <c r="L92" s="23"/>
      <c r="M92" s="35">
        <f>SUM(M89:M90)</f>
        <v>0</v>
      </c>
      <c r="N92" s="23"/>
      <c r="O92" s="35">
        <f>SUM(O89:O90)</f>
        <v>0</v>
      </c>
      <c r="P92" s="23"/>
      <c r="Q92" s="35">
        <f>SUM(Q89:Q90)</f>
        <v>0</v>
      </c>
      <c r="R92" s="23"/>
      <c r="S92" s="35">
        <f>SUM(S89:S90)</f>
        <v>0</v>
      </c>
    </row>
    <row r="93" spans="1:19" x14ac:dyDescent="0.25">
      <c r="A93" s="9"/>
      <c r="C93" s="23"/>
      <c r="D93" s="23"/>
      <c r="E93" s="23"/>
      <c r="F93" s="23"/>
      <c r="G93" s="23"/>
      <c r="H93" s="7"/>
      <c r="I93" s="7"/>
      <c r="K93" s="23"/>
      <c r="L93" s="23"/>
      <c r="M93" s="23"/>
      <c r="N93" s="23"/>
      <c r="O93" s="23"/>
      <c r="P93" s="23"/>
      <c r="Q93" s="23"/>
      <c r="R93" s="23"/>
      <c r="S93" s="23"/>
    </row>
    <row r="94" spans="1:19" x14ac:dyDescent="0.25">
      <c r="A94" s="9">
        <v>14.01</v>
      </c>
      <c r="B94" s="7" t="s">
        <v>81</v>
      </c>
      <c r="C94" s="35">
        <v>0</v>
      </c>
      <c r="D94" s="23"/>
      <c r="E94" s="35">
        <v>0</v>
      </c>
      <c r="F94" s="23"/>
      <c r="G94" s="35">
        <v>0</v>
      </c>
      <c r="H94" s="16"/>
      <c r="I94" s="20">
        <v>0</v>
      </c>
      <c r="K94" s="35">
        <v>0</v>
      </c>
      <c r="L94" s="23"/>
      <c r="M94" s="35">
        <v>0</v>
      </c>
      <c r="N94" s="23"/>
      <c r="O94" s="35">
        <v>0</v>
      </c>
      <c r="P94" s="23"/>
      <c r="Q94" s="35">
        <v>0</v>
      </c>
      <c r="R94" s="23"/>
      <c r="S94" s="35">
        <v>0</v>
      </c>
    </row>
    <row r="95" spans="1:19" x14ac:dyDescent="0.25">
      <c r="A95" s="8"/>
      <c r="C95" s="23"/>
      <c r="D95" s="23"/>
      <c r="E95" s="23"/>
      <c r="F95" s="23"/>
      <c r="G95" s="23"/>
      <c r="H95" s="7"/>
      <c r="I95" s="7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2" thickBot="1" x14ac:dyDescent="0.3">
      <c r="A96" s="9">
        <v>15.01</v>
      </c>
      <c r="B96" s="37" t="s">
        <v>82</v>
      </c>
      <c r="C96" s="63">
        <f>C86+C92+C94</f>
        <v>8517440</v>
      </c>
      <c r="E96" s="63">
        <f>E86+E92+E94</f>
        <v>4081388</v>
      </c>
      <c r="G96" s="63">
        <f>G86+G92+G94</f>
        <v>3273860.6400000006</v>
      </c>
      <c r="H96" s="19"/>
      <c r="I96" s="20">
        <f>IF(((E96-C96)/C96+(G96-E96)/E96)/2=0,"",((E96-C96)/C96+(G96-E96)/E96)/2)</f>
        <v>-0.35933796672584339</v>
      </c>
      <c r="K96" s="63">
        <f>K86+K92+K94</f>
        <v>2417954.0700000003</v>
      </c>
      <c r="M96" s="63">
        <f>M86+M92+M94</f>
        <v>496689.7808999978</v>
      </c>
      <c r="O96" s="63">
        <f>O86+O92+O94</f>
        <v>-2075028.1479850039</v>
      </c>
      <c r="Q96" s="63">
        <f>Q86+Q92+Q94</f>
        <v>-5341279.8868406378</v>
      </c>
      <c r="S96" s="63">
        <f>S86+S92+S94</f>
        <v>-9350003.5394173078</v>
      </c>
    </row>
    <row r="97" spans="1:19" ht="12" thickTop="1" x14ac:dyDescent="0.25">
      <c r="A97" s="8"/>
      <c r="E97" s="7"/>
      <c r="G97" s="7"/>
      <c r="H97" s="7"/>
      <c r="I97" s="7"/>
    </row>
    <row r="98" spans="1:19" x14ac:dyDescent="0.25">
      <c r="B98" s="7" t="s">
        <v>83</v>
      </c>
      <c r="E98" s="16"/>
      <c r="G98" s="16"/>
      <c r="H98" s="16"/>
      <c r="I98" s="16"/>
    </row>
    <row r="99" spans="1:19" x14ac:dyDescent="0.25">
      <c r="B99" s="7" t="s">
        <v>84</v>
      </c>
      <c r="E99" s="16"/>
      <c r="G99" s="16"/>
      <c r="H99" s="16"/>
      <c r="I99" s="16"/>
    </row>
    <row r="100" spans="1:19" x14ac:dyDescent="0.25">
      <c r="B100" s="7" t="s">
        <v>85</v>
      </c>
      <c r="E100" s="17"/>
      <c r="G100" s="17"/>
      <c r="H100" s="17"/>
      <c r="I100" s="17"/>
    </row>
    <row r="101" spans="1:19" x14ac:dyDescent="0.25">
      <c r="C101" s="23"/>
      <c r="E101" s="17"/>
      <c r="G101" s="17"/>
      <c r="H101" s="17"/>
      <c r="I101" s="17"/>
    </row>
    <row r="102" spans="1:19" x14ac:dyDescent="0.25">
      <c r="A102" s="64"/>
      <c r="C102" s="23"/>
      <c r="K102" s="23"/>
      <c r="M102" s="23"/>
    </row>
    <row r="103" spans="1:19" x14ac:dyDescent="0.25">
      <c r="A103" s="64">
        <v>21.01</v>
      </c>
      <c r="B103" s="7" t="s">
        <v>86</v>
      </c>
      <c r="C103" s="34"/>
      <c r="E103" s="34"/>
      <c r="G103" s="34"/>
      <c r="K103" s="28"/>
      <c r="M103" s="28"/>
      <c r="O103" s="34"/>
      <c r="Q103" s="34"/>
      <c r="S103" s="34"/>
    </row>
    <row r="104" spans="1:19" x14ac:dyDescent="0.25">
      <c r="A104" s="64">
        <v>21.02</v>
      </c>
      <c r="B104" s="7" t="s">
        <v>87</v>
      </c>
      <c r="C104" s="34"/>
      <c r="E104" s="34"/>
      <c r="G104" s="34"/>
      <c r="K104" s="28"/>
      <c r="M104" s="28"/>
      <c r="O104" s="34"/>
      <c r="Q104" s="34"/>
      <c r="S104" s="34"/>
    </row>
    <row r="105" spans="1:19" x14ac:dyDescent="0.25">
      <c r="A105" s="64">
        <v>21.03</v>
      </c>
      <c r="B105" s="7" t="s">
        <v>88</v>
      </c>
      <c r="C105" s="34"/>
      <c r="E105" s="34"/>
      <c r="G105" s="34"/>
      <c r="K105" s="28"/>
      <c r="M105" s="28"/>
      <c r="O105" s="34"/>
      <c r="Q105" s="34"/>
      <c r="S105" s="34"/>
    </row>
    <row r="106" spans="1:19" x14ac:dyDescent="0.25">
      <c r="A106" s="64">
        <v>21.04</v>
      </c>
      <c r="B106" s="7" t="s">
        <v>89</v>
      </c>
      <c r="C106" s="34"/>
      <c r="E106" s="34"/>
      <c r="G106" s="34"/>
      <c r="K106" s="28"/>
      <c r="M106" s="28"/>
      <c r="O106" s="34"/>
      <c r="Q106" s="34"/>
      <c r="S106" s="34"/>
    </row>
    <row r="107" spans="1:19" x14ac:dyDescent="0.25">
      <c r="A107" s="64">
        <v>21.05</v>
      </c>
      <c r="B107" s="7" t="s">
        <v>90</v>
      </c>
      <c r="C107" s="34"/>
      <c r="E107" s="34"/>
      <c r="G107" s="34"/>
      <c r="K107" s="23"/>
      <c r="M107" s="65"/>
      <c r="O107" s="34"/>
      <c r="Q107" s="34"/>
      <c r="S107" s="34"/>
    </row>
    <row r="108" spans="1:19" ht="12" thickBot="1" x14ac:dyDescent="0.3">
      <c r="A108" s="66">
        <v>21.06</v>
      </c>
      <c r="B108" s="7" t="s">
        <v>91</v>
      </c>
      <c r="C108" s="34"/>
      <c r="E108" s="34"/>
      <c r="G108" s="34"/>
      <c r="K108" s="67"/>
      <c r="M108" s="67"/>
      <c r="O108" s="34"/>
      <c r="Q108" s="34"/>
      <c r="S108" s="34"/>
    </row>
    <row r="109" spans="1:19" ht="12" thickTop="1" x14ac:dyDescent="0.25">
      <c r="C109" s="23"/>
      <c r="K109" s="23"/>
      <c r="M109" s="23"/>
    </row>
    <row r="110" spans="1:19" x14ac:dyDescent="0.25">
      <c r="C110" s="23"/>
      <c r="K110" s="23"/>
      <c r="M110" s="23"/>
    </row>
    <row r="111" spans="1:19" x14ac:dyDescent="0.25">
      <c r="C111" s="23"/>
    </row>
    <row r="112" spans="1:19" x14ac:dyDescent="0.25">
      <c r="C112" s="23"/>
    </row>
  </sheetData>
  <printOptions horizontalCentered="1"/>
  <pageMargins left="0.25" right="0.25" top="0.75" bottom="0.75" header="0.3" footer="0.3"/>
  <pageSetup scale="75" fitToHeight="0" pageOrder="overThenDown" orientation="landscape" r:id="rId1"/>
  <headerFooter alignWithMargins="0"/>
  <rowBreaks count="1" manualBreakCount="1"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11-18-24</vt:lpstr>
      <vt:lpstr>'11-18-24'!Print_Area</vt:lpstr>
      <vt:lpstr>'11-18-24'!Print_Titles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Nowak</dc:creator>
  <cp:lastModifiedBy>Mary Ann Nowak</cp:lastModifiedBy>
  <cp:lastPrinted>2024-10-22T13:06:58Z</cp:lastPrinted>
  <dcterms:created xsi:type="dcterms:W3CDTF">2024-09-25T15:40:30Z</dcterms:created>
  <dcterms:modified xsi:type="dcterms:W3CDTF">2024-10-30T12:19:32Z</dcterms:modified>
</cp:coreProperties>
</file>