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s-file\StaffHomes$\Palermo\Desktop\Board Agenda\September\2024\"/>
    </mc:Choice>
  </mc:AlternateContent>
  <xr:revisionPtr revIDLastSave="0" documentId="13_ncr:1_{5CB574A1-C146-48C8-B64E-A02D6A25DCB1}" xr6:coauthVersionLast="36" xr6:coauthVersionMax="36" xr10:uidLastSave="{00000000-0000-0000-0000-000000000000}"/>
  <bookViews>
    <workbookView xWindow="0" yWindow="0" windowWidth="23016" windowHeight="11520" firstSheet="1" xr2:uid="{4AF8A46A-67CB-45B6-80BA-C5CEA13263F6}"/>
  </bookViews>
  <sheets>
    <sheet name="Request for Approps" sheetId="1" r:id="rId1"/>
    <sheet name="Permanent Appropriation RECAP" sheetId="2" r:id="rId2"/>
    <sheet name="09-09-24 Appropriation Detail" sheetId="3" r:id="rId3"/>
  </sheets>
  <definedNames>
    <definedName name="_xlnm.Print_Area" localSheetId="1">'Permanent Appropriation RECAP'!$A$1:$K$45</definedName>
    <definedName name="_xlnm.Print_Titles" localSheetId="2">'09-09-24 Appropriation Detail'!$2:$8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3" l="1"/>
  <c r="F30" i="1" s="1"/>
  <c r="C58" i="3"/>
  <c r="D30" i="1" s="1"/>
  <c r="G57" i="3"/>
  <c r="G56" i="3"/>
  <c r="E53" i="3"/>
  <c r="F26" i="1" s="1"/>
  <c r="C53" i="3"/>
  <c r="G52" i="3"/>
  <c r="G51" i="3"/>
  <c r="G50" i="3"/>
  <c r="G49" i="3"/>
  <c r="E43" i="3"/>
  <c r="E45" i="3" s="1"/>
  <c r="C43" i="3"/>
  <c r="C45" i="3" s="1"/>
  <c r="C60" i="3" s="1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E23" i="3"/>
  <c r="C23" i="3"/>
  <c r="G22" i="3"/>
  <c r="G21" i="3"/>
  <c r="G23" i="3" s="1"/>
  <c r="E18" i="3"/>
  <c r="F22" i="1" s="1"/>
  <c r="C18" i="3"/>
  <c r="D22" i="1" s="1"/>
  <c r="G17" i="3"/>
  <c r="G18" i="3" s="1"/>
  <c r="E14" i="3"/>
  <c r="F18" i="1" s="1"/>
  <c r="F15" i="2" s="1"/>
  <c r="C14" i="3"/>
  <c r="G13" i="3"/>
  <c r="G12" i="3"/>
  <c r="G11" i="3"/>
  <c r="F28" i="2"/>
  <c r="H28" i="1"/>
  <c r="D26" i="1"/>
  <c r="F24" i="1"/>
  <c r="F21" i="2" s="1"/>
  <c r="D24" i="1"/>
  <c r="D18" i="1"/>
  <c r="E60" i="3" l="1"/>
  <c r="G58" i="3"/>
  <c r="G53" i="3"/>
  <c r="H26" i="1"/>
  <c r="G43" i="3"/>
  <c r="H24" i="1"/>
  <c r="G14" i="3"/>
  <c r="H18" i="1"/>
  <c r="F19" i="2"/>
  <c r="H22" i="1"/>
  <c r="H30" i="1"/>
  <c r="F34" i="2"/>
  <c r="D20" i="1"/>
  <c r="D32" i="1" s="1"/>
  <c r="F20" i="1"/>
  <c r="F26" i="2"/>
  <c r="G45" i="3" l="1"/>
  <c r="G60" i="3" s="1"/>
  <c r="F17" i="2"/>
  <c r="F38" i="2" s="1"/>
  <c r="H20" i="1"/>
  <c r="H32" i="1" s="1"/>
  <c r="F32" i="1"/>
</calcChain>
</file>

<file path=xl/sharedStrings.xml><?xml version="1.0" encoding="utf-8"?>
<sst xmlns="http://schemas.openxmlformats.org/spreadsheetml/2006/main" count="151" uniqueCount="129">
  <si>
    <t>Mr. J. Craig Snodgrass</t>
  </si>
  <si>
    <t xml:space="preserve">Lorain County Auditor </t>
  </si>
  <si>
    <t xml:space="preserve">226 Middle Ave, </t>
  </si>
  <si>
    <t>Elyria, OH  44035</t>
  </si>
  <si>
    <t>Mr. Snodgrass:</t>
  </si>
  <si>
    <t>The Clearview Local School District requests an Amended Certificate of Appropriations</t>
  </si>
  <si>
    <t>reflecting changes in the following funds.</t>
  </si>
  <si>
    <t>Increase</t>
  </si>
  <si>
    <t xml:space="preserve">Fund        </t>
  </si>
  <si>
    <t xml:space="preserve">From       </t>
  </si>
  <si>
    <t xml:space="preserve">To           </t>
  </si>
  <si>
    <t>(Decrease)</t>
  </si>
  <si>
    <t>General Fund</t>
  </si>
  <si>
    <t>Special Revenue</t>
  </si>
  <si>
    <t xml:space="preserve"> </t>
  </si>
  <si>
    <t>Debt Service</t>
  </si>
  <si>
    <t>Capital Projects</t>
  </si>
  <si>
    <t>Enterprise</t>
  </si>
  <si>
    <t>Internal Service Fimds</t>
  </si>
  <si>
    <t>Custodial Funds</t>
  </si>
  <si>
    <t>Total:</t>
  </si>
  <si>
    <t>The reason for the increase/decrease in Appropriations:</t>
  </si>
  <si>
    <t>Accounts compared to County tax estimates as well as other District sources of revenue.</t>
  </si>
  <si>
    <t>Appropriations based upon this comparison.</t>
  </si>
  <si>
    <t>_________________________________________________________________________</t>
  </si>
  <si>
    <t>Thank you,</t>
  </si>
  <si>
    <t>____________________________________</t>
  </si>
  <si>
    <t>Mary Ann Nowak, Treasurer</t>
  </si>
  <si>
    <t>Clearview LSD</t>
  </si>
  <si>
    <t>PERMANENT APPROPRIATION RESOLUTION</t>
  </si>
  <si>
    <r>
      <rPr>
        <sz val="14"/>
        <color rgb="FF00B050"/>
        <rFont val="Arial MT"/>
      </rPr>
      <t>CLEARVIEW LSD</t>
    </r>
    <r>
      <rPr>
        <sz val="14"/>
        <rFont val="Arial MT"/>
      </rPr>
      <t>, Lorain County, Ohio, that to</t>
    </r>
  </si>
  <si>
    <t>provide for the current expenses and other expenditures</t>
  </si>
  <si>
    <t xml:space="preserve">of said Board of Education, during the fiscal year, ending </t>
  </si>
  <si>
    <t xml:space="preserve">are hereby set aside and appropriated for the several  </t>
  </si>
  <si>
    <t xml:space="preserve">purposes for which expenditures are to be made and during </t>
  </si>
  <si>
    <t>said fiscal year as follows, viz:</t>
  </si>
  <si>
    <t>RECAP OF FUNDS</t>
  </si>
  <si>
    <t>Governmental Fund Type:</t>
  </si>
  <si>
    <r>
      <t xml:space="preserve">General Fund </t>
    </r>
    <r>
      <rPr>
        <sz val="10"/>
        <rFont val="Arial MT"/>
      </rPr>
      <t>(Emergency Levy Included)</t>
    </r>
  </si>
  <si>
    <t>Special Revenue Funds</t>
  </si>
  <si>
    <t>Debt Service Funds</t>
  </si>
  <si>
    <t>Capital Projects Funds</t>
  </si>
  <si>
    <t>Proprietary Fund Type:</t>
  </si>
  <si>
    <t>Enterprise Funds</t>
  </si>
  <si>
    <t>Internal Service Funds</t>
  </si>
  <si>
    <t>Fiduciary Fund Type:</t>
  </si>
  <si>
    <t>Trust Funds</t>
  </si>
  <si>
    <t>Total</t>
  </si>
  <si>
    <t>Clearview Local School District</t>
  </si>
  <si>
    <t>Filed:</t>
  </si>
  <si>
    <t>Governmental Name</t>
  </si>
  <si>
    <t>Treasurer</t>
  </si>
  <si>
    <t>By</t>
  </si>
  <si>
    <t>County Auditor</t>
  </si>
  <si>
    <t>Deputy</t>
  </si>
  <si>
    <t>Clearview Local Schools</t>
  </si>
  <si>
    <t>FUNDS</t>
  </si>
  <si>
    <t>FUND</t>
  </si>
  <si>
    <t>Temp..  Approp.</t>
  </si>
  <si>
    <t>Perm.  Approp.</t>
  </si>
  <si>
    <t>Government Fund Types</t>
  </si>
  <si>
    <t>General</t>
  </si>
  <si>
    <t>001</t>
  </si>
  <si>
    <t>Emergency</t>
  </si>
  <si>
    <t>016</t>
  </si>
  <si>
    <t>Principals' Funds</t>
  </si>
  <si>
    <t>018</t>
  </si>
  <si>
    <t>Total General Fund</t>
  </si>
  <si>
    <t>Debt Service Fund Type</t>
  </si>
  <si>
    <t>Bond Retirement</t>
  </si>
  <si>
    <t>002</t>
  </si>
  <si>
    <t>Total Debt Service</t>
  </si>
  <si>
    <t>Capital Projects Fund Types</t>
  </si>
  <si>
    <t>Permanent Improvement</t>
  </si>
  <si>
    <t>003</t>
  </si>
  <si>
    <t>070</t>
  </si>
  <si>
    <t>Total Capital Projects</t>
  </si>
  <si>
    <t>Special Revenue Fund Types</t>
  </si>
  <si>
    <t>Trust Fund</t>
  </si>
  <si>
    <t>007</t>
  </si>
  <si>
    <t>Local Grants</t>
  </si>
  <si>
    <t>019</t>
  </si>
  <si>
    <t>Classroom Facilities - Maintenance</t>
  </si>
  <si>
    <t>034</t>
  </si>
  <si>
    <t>Athletics</t>
  </si>
  <si>
    <t>300</t>
  </si>
  <si>
    <t>OneNet</t>
  </si>
  <si>
    <t>Student Wellness &amp; Success</t>
  </si>
  <si>
    <t>State Grants</t>
  </si>
  <si>
    <t>499</t>
  </si>
  <si>
    <t>Race To The Top</t>
  </si>
  <si>
    <t>506</t>
  </si>
  <si>
    <t>Elementary &amp; Secondary Relief ESSER</t>
  </si>
  <si>
    <t>Title VI B</t>
  </si>
  <si>
    <t>516</t>
  </si>
  <si>
    <t>Title I</t>
  </si>
  <si>
    <t>Title III</t>
  </si>
  <si>
    <t>572</t>
  </si>
  <si>
    <t>Title IV-A ACAD Enrichment</t>
  </si>
  <si>
    <t>Title VI-B Preschool</t>
  </si>
  <si>
    <t>Title II-A</t>
  </si>
  <si>
    <t>590</t>
  </si>
  <si>
    <t>Miscellaneous Federal Grants</t>
  </si>
  <si>
    <t>599</t>
  </si>
  <si>
    <t>Total Special Revenue</t>
  </si>
  <si>
    <t>Total Government</t>
  </si>
  <si>
    <t>Proprietary Fund Types - Enterprise</t>
  </si>
  <si>
    <t>Food Service</t>
  </si>
  <si>
    <t>006</t>
  </si>
  <si>
    <t>Uniform School Supplies</t>
  </si>
  <si>
    <t>009</t>
  </si>
  <si>
    <t>CBI Rotary</t>
  </si>
  <si>
    <t>011</t>
  </si>
  <si>
    <t>Latchkey</t>
  </si>
  <si>
    <t>020</t>
  </si>
  <si>
    <t>Total Enterprise</t>
  </si>
  <si>
    <t>Custodial Fund Types</t>
  </si>
  <si>
    <t>District Custodial</t>
  </si>
  <si>
    <t>Student Activities</t>
  </si>
  <si>
    <t>200</t>
  </si>
  <si>
    <t>Total Fiduciary</t>
  </si>
  <si>
    <t>Total  Appropriations</t>
  </si>
  <si>
    <t>Resolution #2024-  Permanent Appropriation 2024-2025</t>
  </si>
  <si>
    <t>Resolution 2024-</t>
  </si>
  <si>
    <t>Re: 2025 Appropriations Res. 2024-</t>
  </si>
  <si>
    <t>, 2024</t>
  </si>
  <si>
    <t>June 30th, 2024, the following sums be and the same</t>
  </si>
  <si>
    <t>Res. 2024-76</t>
  </si>
  <si>
    <t>Res. 2024-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</si>
</sst>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/d;@"/>
    <numFmt numFmtId="166" formatCode="mm/dd/yy;@"/>
    <numFmt numFmtId="167" formatCode="000"/>
  </numFmts>
  <fonts count="17">
    <font>
      <sz val="10"/>
      <name val="Arial MT"/>
    </font>
    <font>
      <sz val="10"/>
      <name val="Arial"/>
    </font>
    <font>
      <sz val="10"/>
      <name val="Arial"/>
      <family val="2"/>
    </font>
    <font>
      <u/>
      <sz val="10"/>
      <color indexed="8"/>
      <name val="Arial MT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 MT"/>
    </font>
    <font>
      <b/>
      <sz val="14"/>
      <name val="Arial MT"/>
    </font>
    <font>
      <sz val="14"/>
      <name val="Arial MT"/>
    </font>
    <font>
      <sz val="14"/>
      <color indexed="14"/>
      <name val="Arial MT"/>
    </font>
    <font>
      <sz val="14"/>
      <color rgb="FF00B050"/>
      <name val="Arial MT"/>
    </font>
    <font>
      <u/>
      <sz val="14"/>
      <name val="Arial MT"/>
    </font>
    <font>
      <u/>
      <sz val="10"/>
      <color indexed="12"/>
      <name val="Arial MT"/>
    </font>
    <font>
      <sz val="8"/>
      <name val="Arial MT"/>
    </font>
    <font>
      <b/>
      <sz val="10"/>
      <color rgb="FF0000FF"/>
      <name val="Arial"/>
      <family val="2"/>
    </font>
    <font>
      <b/>
      <sz val="10"/>
      <name val="Arial MT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164" fontId="0" fillId="0" borderId="0"/>
    <xf numFmtId="0" fontId="1" fillId="0" borderId="0"/>
    <xf numFmtId="44" fontId="2" fillId="0" borderId="0" applyFont="0" applyFill="0" applyBorder="0" applyAlignment="0" applyProtection="0"/>
    <xf numFmtId="7" fontId="6" fillId="0" borderId="0"/>
    <xf numFmtId="0" fontId="2" fillId="0" borderId="0"/>
    <xf numFmtId="164" fontId="6" fillId="0" borderId="0"/>
  </cellStyleXfs>
  <cellXfs count="77">
    <xf numFmtId="164" fontId="0" fillId="0" borderId="0" xfId="0"/>
    <xf numFmtId="15" fontId="1" fillId="0" borderId="0" xfId="1" applyNumberFormat="1"/>
    <xf numFmtId="0" fontId="1" fillId="0" borderId="0" xfId="1"/>
    <xf numFmtId="0" fontId="2" fillId="0" borderId="0" xfId="1" applyFont="1"/>
    <xf numFmtId="14" fontId="1" fillId="0" borderId="0" xfId="1" applyNumberFormat="1" applyAlignment="1">
      <alignment horizontal="left"/>
    </xf>
    <xf numFmtId="0" fontId="3" fillId="0" borderId="0" xfId="1" applyFont="1" applyFill="1" applyAlignment="1" applyProtection="1">
      <alignment horizontal="center"/>
    </xf>
    <xf numFmtId="0" fontId="1" fillId="0" borderId="0" xfId="1" applyFont="1"/>
    <xf numFmtId="0" fontId="4" fillId="0" borderId="0" xfId="1" applyFont="1"/>
    <xf numFmtId="44" fontId="0" fillId="0" borderId="0" xfId="2" applyFont="1"/>
    <xf numFmtId="44" fontId="1" fillId="0" borderId="0" xfId="1" applyNumberFormat="1"/>
    <xf numFmtId="0" fontId="5" fillId="0" borderId="0" xfId="1" applyFont="1"/>
    <xf numFmtId="0" fontId="1" fillId="0" borderId="0" xfId="1" applyBorder="1"/>
    <xf numFmtId="7" fontId="8" fillId="0" borderId="0" xfId="3" applyFont="1"/>
    <xf numFmtId="7" fontId="7" fillId="0" borderId="0" xfId="3" applyFont="1"/>
    <xf numFmtId="7" fontId="8" fillId="0" borderId="0" xfId="3" applyFont="1" applyAlignment="1">
      <alignment horizontal="left"/>
    </xf>
    <xf numFmtId="0" fontId="2" fillId="0" borderId="0" xfId="4"/>
    <xf numFmtId="7" fontId="8" fillId="0" borderId="1" xfId="3" applyFont="1" applyBorder="1"/>
    <xf numFmtId="7" fontId="8" fillId="0" borderId="2" xfId="3" applyFont="1" applyBorder="1"/>
    <xf numFmtId="7" fontId="8" fillId="0" borderId="3" xfId="3" applyFont="1" applyBorder="1"/>
    <xf numFmtId="164" fontId="8" fillId="0" borderId="0" xfId="5" applyFont="1"/>
    <xf numFmtId="164" fontId="8" fillId="0" borderId="1" xfId="5" applyFont="1" applyBorder="1"/>
    <xf numFmtId="164" fontId="8" fillId="0" borderId="2" xfId="5" applyFont="1" applyBorder="1"/>
    <xf numFmtId="164" fontId="8" fillId="0" borderId="3" xfId="5" applyFont="1" applyBorder="1"/>
    <xf numFmtId="164" fontId="6" fillId="0" borderId="0" xfId="5" applyAlignment="1">
      <alignment horizontal="right"/>
    </xf>
    <xf numFmtId="165" fontId="6" fillId="0" borderId="4" xfId="5" applyNumberFormat="1" applyBorder="1"/>
    <xf numFmtId="164" fontId="0" fillId="0" borderId="0" xfId="5" applyFont="1"/>
    <xf numFmtId="164" fontId="6" fillId="0" borderId="0" xfId="5"/>
    <xf numFmtId="164" fontId="6" fillId="0" borderId="4" xfId="5" applyBorder="1" applyAlignment="1">
      <alignment horizontal="center"/>
    </xf>
    <xf numFmtId="164" fontId="8" fillId="0" borderId="4" xfId="5" applyFont="1" applyBorder="1"/>
    <xf numFmtId="7" fontId="6" fillId="0" borderId="0" xfId="3"/>
    <xf numFmtId="0" fontId="5" fillId="0" borderId="0" xfId="4" applyFont="1" applyAlignment="1"/>
    <xf numFmtId="164" fontId="5" fillId="0" borderId="0" xfId="0" applyFont="1" applyAlignment="1"/>
    <xf numFmtId="0" fontId="14" fillId="0" borderId="0" xfId="4" applyFont="1" applyAlignment="1"/>
    <xf numFmtId="0" fontId="14" fillId="0" borderId="0" xfId="4" applyFont="1" applyAlignment="1">
      <alignment horizontal="center"/>
    </xf>
    <xf numFmtId="164" fontId="15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4" fontId="16" fillId="0" borderId="0" xfId="0" applyFont="1" applyAlignment="1">
      <alignment horizontal="center"/>
    </xf>
    <xf numFmtId="164" fontId="15" fillId="0" borderId="0" xfId="0" applyFont="1"/>
    <xf numFmtId="164" fontId="0" fillId="0" borderId="0" xfId="0" applyAlignment="1">
      <alignment horizontal="center"/>
    </xf>
    <xf numFmtId="0" fontId="0" fillId="0" borderId="0" xfId="0" quotePrefix="1" applyNumberFormat="1" applyAlignment="1">
      <alignment horizontal="center"/>
    </xf>
    <xf numFmtId="43" fontId="0" fillId="0" borderId="0" xfId="0" quotePrefix="1" applyNumberForma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0" xfId="0" applyNumberFormat="1"/>
    <xf numFmtId="164" fontId="0" fillId="0" borderId="0" xfId="0" quotePrefix="1" applyAlignment="1">
      <alignment horizontal="center"/>
    </xf>
    <xf numFmtId="164" fontId="2" fillId="0" borderId="0" xfId="0" applyFont="1"/>
    <xf numFmtId="43" fontId="0" fillId="0" borderId="4" xfId="0" quotePrefix="1" applyNumberFormat="1" applyBorder="1" applyAlignment="1">
      <alignment horizontal="right"/>
    </xf>
    <xf numFmtId="43" fontId="0" fillId="0" borderId="4" xfId="0" applyNumberFormat="1" applyBorder="1" applyAlignment="1">
      <alignment horizontal="right"/>
    </xf>
    <xf numFmtId="43" fontId="0" fillId="0" borderId="4" xfId="0" applyNumberFormat="1" applyBorder="1"/>
    <xf numFmtId="43" fontId="0" fillId="0" borderId="0" xfId="0" quotePrefix="1" applyNumberFormat="1" applyBorder="1" applyAlignment="1">
      <alignment horizontal="right"/>
    </xf>
    <xf numFmtId="43" fontId="0" fillId="0" borderId="0" xfId="0" applyNumberFormat="1" applyBorder="1" applyAlignment="1">
      <alignment horizontal="right"/>
    </xf>
    <xf numFmtId="43" fontId="0" fillId="0" borderId="0" xfId="0" applyNumberFormat="1" applyBorder="1"/>
    <xf numFmtId="164" fontId="0" fillId="0" borderId="0" xfId="0" quotePrefix="1" applyNumberFormat="1" applyAlignment="1"/>
    <xf numFmtId="164" fontId="0" fillId="0" borderId="0" xfId="0" quotePrefix="1" applyAlignment="1"/>
    <xf numFmtId="164" fontId="15" fillId="0" borderId="0" xfId="0" applyFont="1" applyAlignment="1">
      <alignment horizontal="right"/>
    </xf>
    <xf numFmtId="167" fontId="0" fillId="0" borderId="0" xfId="0" quotePrefix="1" applyNumberFormat="1" applyAlignment="1">
      <alignment horizontal="center"/>
    </xf>
    <xf numFmtId="164" fontId="0" fillId="0" borderId="4" xfId="0" applyBorder="1"/>
    <xf numFmtId="164" fontId="2" fillId="0" borderId="0" xfId="0" applyFont="1" applyAlignment="1">
      <alignment horizontal="right"/>
    </xf>
    <xf numFmtId="43" fontId="0" fillId="0" borderId="6" xfId="0" applyNumberFormat="1" applyBorder="1" applyAlignment="1">
      <alignment horizontal="right"/>
    </xf>
    <xf numFmtId="164" fontId="13" fillId="0" borderId="5" xfId="5" applyFont="1" applyBorder="1" applyAlignment="1">
      <alignment horizontal="right"/>
    </xf>
    <xf numFmtId="164" fontId="6" fillId="0" borderId="5" xfId="5" applyBorder="1"/>
    <xf numFmtId="44" fontId="8" fillId="0" borderId="1" xfId="3" applyNumberFormat="1" applyFont="1" applyBorder="1" applyAlignment="1">
      <alignment horizontal="center"/>
    </xf>
    <xf numFmtId="44" fontId="8" fillId="0" borderId="2" xfId="3" applyNumberFormat="1" applyFont="1" applyBorder="1" applyAlignment="1">
      <alignment horizontal="center"/>
    </xf>
    <xf numFmtId="44" fontId="8" fillId="0" borderId="3" xfId="3" applyNumberFormat="1" applyFont="1" applyBorder="1" applyAlignment="1">
      <alignment horizontal="center"/>
    </xf>
    <xf numFmtId="164" fontId="12" fillId="0" borderId="0" xfId="5" applyFont="1" applyAlignment="1">
      <alignment horizontal="center"/>
    </xf>
    <xf numFmtId="164" fontId="13" fillId="0" borderId="0" xfId="5" applyFont="1" applyAlignment="1">
      <alignment horizontal="center"/>
    </xf>
    <xf numFmtId="7" fontId="7" fillId="0" borderId="0" xfId="3" applyFont="1" applyAlignment="1">
      <alignment horizontal="center"/>
    </xf>
    <xf numFmtId="0" fontId="2" fillId="0" borderId="0" xfId="4"/>
    <xf numFmtId="7" fontId="9" fillId="0" borderId="0" xfId="3" applyFont="1" applyAlignment="1">
      <alignment horizontal="left"/>
    </xf>
    <xf numFmtId="7" fontId="11" fillId="0" borderId="0" xfId="3" applyFont="1" applyAlignment="1">
      <alignment horizontal="center"/>
    </xf>
    <xf numFmtId="7" fontId="8" fillId="0" borderId="0" xfId="3" applyFont="1" applyAlignment="1">
      <alignment horizontal="left"/>
    </xf>
    <xf numFmtId="0" fontId="2" fillId="0" borderId="0" xfId="4" applyAlignment="1">
      <alignment horizontal="left"/>
    </xf>
    <xf numFmtId="7" fontId="8" fillId="0" borderId="1" xfId="3" applyFont="1" applyBorder="1"/>
    <xf numFmtId="164" fontId="6" fillId="0" borderId="2" xfId="5" applyBorder="1"/>
    <xf numFmtId="164" fontId="6" fillId="0" borderId="3" xfId="5" applyBorder="1"/>
    <xf numFmtId="0" fontId="5" fillId="0" borderId="0" xfId="4" applyFont="1" applyAlignment="1">
      <alignment horizontal="center"/>
    </xf>
    <xf numFmtId="164" fontId="5" fillId="0" borderId="0" xfId="0" applyFont="1" applyAlignment="1">
      <alignment horizontal="center"/>
    </xf>
    <xf numFmtId="0" fontId="14" fillId="0" borderId="0" xfId="4" applyFont="1" applyAlignment="1">
      <alignment horizontal="center"/>
    </xf>
  </cellXfs>
  <cellStyles count="6">
    <cellStyle name="Currency 2" xfId="2" xr:uid="{E5D42BCF-B795-4D36-BEC7-DD46FEC7B5D4}"/>
    <cellStyle name="Normal" xfId="0" builtinId="0"/>
    <cellStyle name="Normal 2" xfId="4" xr:uid="{A836B4DC-D518-48C8-B753-CB6FAF5FBBA3}"/>
    <cellStyle name="Normal 3" xfId="1" xr:uid="{5F398723-C0C4-4BA2-855C-34958CC6C420}"/>
    <cellStyle name="Normal_AMHERSD" xfId="3" xr:uid="{617B308E-5CFA-4FAE-8C41-D7CA7390238E}"/>
    <cellStyle name="Normal_CLERVWSD" xfId="5" xr:uid="{F43BD63A-CAB9-4EA0-B5AA-C4106372C477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18359-1660-4831-881E-BFFDF75D9022}">
  <dimension ref="A1:H46"/>
  <sheetViews>
    <sheetView tabSelected="1" workbookViewId="0">
      <selection activeCell="D5" sqref="D5"/>
    </sheetView>
  </sheetViews>
  <sheetFormatPr defaultColWidth="9.21875" defaultRowHeight="13.2"/>
  <cols>
    <col min="1" max="1" width="9.44140625" style="2" customWidth="1"/>
    <col min="2" max="2" width="9.21875" style="2"/>
    <col min="3" max="3" width="8.21875" style="2" customWidth="1"/>
    <col min="4" max="4" width="15.77734375" style="2" customWidth="1"/>
    <col min="5" max="5" width="4" style="2" customWidth="1"/>
    <col min="6" max="6" width="15.21875" style="2" customWidth="1"/>
    <col min="7" max="7" width="3.5546875" style="2" customWidth="1"/>
    <col min="8" max="8" width="15.77734375" style="2" customWidth="1"/>
    <col min="9" max="16384" width="9.21875" style="2"/>
  </cols>
  <sheetData>
    <row r="1" spans="1:8">
      <c r="A1" s="1">
        <v>45544</v>
      </c>
    </row>
    <row r="3" spans="1:8">
      <c r="A3" s="3" t="s">
        <v>0</v>
      </c>
      <c r="B3" s="3"/>
    </row>
    <row r="4" spans="1:8">
      <c r="A4" s="3" t="s">
        <v>1</v>
      </c>
      <c r="B4" s="3"/>
    </row>
    <row r="5" spans="1:8">
      <c r="A5" s="3" t="s">
        <v>2</v>
      </c>
      <c r="B5" s="3"/>
    </row>
    <row r="6" spans="1:8">
      <c r="A6" s="3" t="s">
        <v>3</v>
      </c>
      <c r="B6" s="3"/>
    </row>
    <row r="7" spans="1:8">
      <c r="A7" s="3"/>
      <c r="B7" s="3"/>
    </row>
    <row r="8" spans="1:8">
      <c r="A8" s="3" t="s">
        <v>4</v>
      </c>
      <c r="B8" s="3"/>
    </row>
    <row r="10" spans="1:8">
      <c r="F10" s="3" t="s">
        <v>124</v>
      </c>
    </row>
    <row r="12" spans="1:8">
      <c r="A12" s="3" t="s">
        <v>5</v>
      </c>
    </row>
    <row r="13" spans="1:8">
      <c r="A13" s="3" t="s">
        <v>6</v>
      </c>
    </row>
    <row r="15" spans="1:8">
      <c r="D15" s="4">
        <v>45453</v>
      </c>
      <c r="F15" s="4">
        <v>45544</v>
      </c>
      <c r="H15" s="3" t="s">
        <v>7</v>
      </c>
    </row>
    <row r="16" spans="1:8">
      <c r="A16" s="5" t="s">
        <v>8</v>
      </c>
      <c r="B16" s="6"/>
      <c r="C16" s="6"/>
      <c r="D16" s="7" t="s">
        <v>9</v>
      </c>
      <c r="F16" s="7" t="s">
        <v>10</v>
      </c>
      <c r="H16" s="7" t="s">
        <v>11</v>
      </c>
    </row>
    <row r="17" spans="1:8">
      <c r="A17" s="6"/>
      <c r="B17" s="6"/>
      <c r="C17" s="6"/>
      <c r="D17" s="6"/>
    </row>
    <row r="18" spans="1:8">
      <c r="A18" s="2" t="s">
        <v>12</v>
      </c>
      <c r="D18" s="8">
        <f>SUM('09-09-24 Appropriation Detail'!C14)</f>
        <v>25958975.789999999</v>
      </c>
      <c r="F18" s="8">
        <f>SUM('09-09-24 Appropriation Detail'!E14)</f>
        <v>22781333.350000001</v>
      </c>
      <c r="H18" s="9">
        <f>+F18-D18</f>
        <v>-3177642.4399999976</v>
      </c>
    </row>
    <row r="19" spans="1:8">
      <c r="A19" s="6"/>
      <c r="B19" s="6"/>
      <c r="C19" s="6"/>
      <c r="D19" s="6"/>
    </row>
    <row r="20" spans="1:8">
      <c r="A20" s="2" t="s">
        <v>13</v>
      </c>
      <c r="D20" s="8">
        <f>SUM('09-09-24 Appropriation Detail'!C43)</f>
        <v>3212671.26</v>
      </c>
      <c r="E20" s="8"/>
      <c r="F20" s="8">
        <f>SUM('09-09-24 Appropriation Detail'!E43)</f>
        <v>2041953.46</v>
      </c>
      <c r="H20" s="9">
        <f t="shared" ref="H20:H30" si="0">+F20-D20</f>
        <v>-1170717.7999999998</v>
      </c>
    </row>
    <row r="21" spans="1:8">
      <c r="D21" s="8" t="s">
        <v>14</v>
      </c>
      <c r="E21" s="8"/>
      <c r="F21" s="8" t="s">
        <v>14</v>
      </c>
      <c r="H21" s="9" t="s">
        <v>14</v>
      </c>
    </row>
    <row r="22" spans="1:8">
      <c r="A22" s="2" t="s">
        <v>15</v>
      </c>
      <c r="D22" s="8">
        <f>SUM('09-09-24 Appropriation Detail'!C18)</f>
        <v>263021.76</v>
      </c>
      <c r="E22" s="8"/>
      <c r="F22" s="8">
        <f>SUM('09-09-24 Appropriation Detail'!E18)</f>
        <v>329646.88</v>
      </c>
      <c r="H22" s="9">
        <f t="shared" si="0"/>
        <v>66625.119999999995</v>
      </c>
    </row>
    <row r="23" spans="1:8">
      <c r="D23" s="8" t="s">
        <v>14</v>
      </c>
      <c r="E23" s="8"/>
      <c r="F23" s="8" t="s">
        <v>14</v>
      </c>
      <c r="H23" s="9" t="s">
        <v>14</v>
      </c>
    </row>
    <row r="24" spans="1:8">
      <c r="A24" s="2" t="s">
        <v>16</v>
      </c>
      <c r="D24" s="8">
        <f>SUM('09-09-24 Appropriation Detail'!C23)</f>
        <v>280173.33</v>
      </c>
      <c r="E24" s="8"/>
      <c r="F24" s="8">
        <f>SUM('09-09-24 Appropriation Detail'!E23)</f>
        <v>299973.33</v>
      </c>
      <c r="H24" s="9">
        <f t="shared" si="0"/>
        <v>19800</v>
      </c>
    </row>
    <row r="25" spans="1:8">
      <c r="D25" s="8" t="s">
        <v>14</v>
      </c>
      <c r="E25" s="8"/>
      <c r="F25" s="8"/>
      <c r="H25" s="9" t="s">
        <v>14</v>
      </c>
    </row>
    <row r="26" spans="1:8">
      <c r="A26" s="2" t="s">
        <v>17</v>
      </c>
      <c r="D26" s="8">
        <f>SUM('09-09-24 Appropriation Detail'!C53)</f>
        <v>1675005.37</v>
      </c>
      <c r="E26" s="8"/>
      <c r="F26" s="8">
        <f>SUM('09-09-24 Appropriation Detail'!E53)</f>
        <v>1453455.5500000003</v>
      </c>
      <c r="H26" s="9">
        <f t="shared" si="0"/>
        <v>-221549.81999999983</v>
      </c>
    </row>
    <row r="27" spans="1:8">
      <c r="D27" s="8" t="s">
        <v>14</v>
      </c>
      <c r="E27" s="8"/>
      <c r="F27" s="8" t="s">
        <v>14</v>
      </c>
      <c r="H27" s="9" t="s">
        <v>14</v>
      </c>
    </row>
    <row r="28" spans="1:8">
      <c r="A28" s="2" t="s">
        <v>18</v>
      </c>
      <c r="D28" s="8">
        <v>0</v>
      </c>
      <c r="E28" s="8"/>
      <c r="F28" s="8">
        <v>0</v>
      </c>
      <c r="H28" s="9">
        <f t="shared" si="0"/>
        <v>0</v>
      </c>
    </row>
    <row r="29" spans="1:8">
      <c r="D29" s="8" t="s">
        <v>14</v>
      </c>
      <c r="E29" s="8"/>
      <c r="F29" s="8" t="s">
        <v>14</v>
      </c>
      <c r="H29" s="9" t="s">
        <v>14</v>
      </c>
    </row>
    <row r="30" spans="1:8">
      <c r="A30" s="2" t="s">
        <v>19</v>
      </c>
      <c r="D30" s="8">
        <f>SUM('09-09-24 Appropriation Detail'!C58)</f>
        <v>355312.56</v>
      </c>
      <c r="E30" s="8"/>
      <c r="F30" s="8">
        <f>SUM('09-09-24 Appropriation Detail'!E58)</f>
        <v>355312.56</v>
      </c>
      <c r="H30" s="9">
        <f t="shared" si="0"/>
        <v>0</v>
      </c>
    </row>
    <row r="31" spans="1:8">
      <c r="D31" s="8" t="s">
        <v>14</v>
      </c>
      <c r="E31" s="8"/>
      <c r="F31" s="8" t="s">
        <v>14</v>
      </c>
      <c r="H31" s="9" t="s">
        <v>14</v>
      </c>
    </row>
    <row r="32" spans="1:8">
      <c r="A32" s="10" t="s">
        <v>20</v>
      </c>
      <c r="D32" s="8">
        <f>SUM(D18,D20,D22,D24,D26,D28,D30)</f>
        <v>31745160.069999997</v>
      </c>
      <c r="E32" s="8"/>
      <c r="F32" s="8">
        <f>SUM(F18:F31)</f>
        <v>27261675.129999999</v>
      </c>
      <c r="H32" s="9">
        <f>SUM(H18:H31)</f>
        <v>-4483484.9399999976</v>
      </c>
    </row>
    <row r="34" spans="1:8">
      <c r="A34" s="3" t="s">
        <v>21</v>
      </c>
    </row>
    <row r="35" spans="1:8">
      <c r="G35" s="10"/>
    </row>
    <row r="36" spans="1:8">
      <c r="A36" s="11" t="s">
        <v>22</v>
      </c>
      <c r="B36" s="11"/>
      <c r="C36" s="11"/>
      <c r="D36" s="11"/>
      <c r="E36" s="11"/>
      <c r="F36" s="11"/>
      <c r="G36" s="11"/>
      <c r="H36" s="11"/>
    </row>
    <row r="37" spans="1:8">
      <c r="A37" s="2" t="s">
        <v>23</v>
      </c>
    </row>
    <row r="38" spans="1:8">
      <c r="A38" s="11" t="s">
        <v>24</v>
      </c>
      <c r="B38" s="11"/>
      <c r="C38" s="11"/>
      <c r="D38" s="11"/>
      <c r="E38" s="11"/>
      <c r="F38" s="11"/>
      <c r="G38" s="11"/>
      <c r="H38" s="11"/>
    </row>
    <row r="39" spans="1:8">
      <c r="A39" s="11"/>
      <c r="B39" s="11"/>
      <c r="C39" s="11"/>
      <c r="D39" s="11"/>
      <c r="E39" s="11"/>
      <c r="F39" s="11"/>
      <c r="G39" s="11"/>
      <c r="H39" s="11"/>
    </row>
    <row r="40" spans="1:8">
      <c r="A40" s="11" t="s">
        <v>24</v>
      </c>
      <c r="B40" s="11"/>
      <c r="C40" s="11"/>
      <c r="D40" s="11"/>
      <c r="E40" s="11"/>
      <c r="F40" s="11"/>
      <c r="G40" s="11"/>
      <c r="H40" s="11"/>
    </row>
    <row r="42" spans="1:8">
      <c r="A42" s="2" t="s">
        <v>25</v>
      </c>
    </row>
    <row r="44" spans="1:8">
      <c r="A44" s="2" t="s">
        <v>26</v>
      </c>
    </row>
    <row r="45" spans="1:8">
      <c r="A45" s="2" t="s">
        <v>27</v>
      </c>
    </row>
    <row r="46" spans="1:8">
      <c r="A46" s="2" t="s">
        <v>28</v>
      </c>
    </row>
  </sheetData>
  <conditionalFormatting sqref="H1:H1048576">
    <cfRule type="cellIs" dxfId="0" priority="1" stopIfTrue="1" operator="lessThan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6D3B-49C9-4647-BC46-1DA21B85F6F5}">
  <dimension ref="A1:K54"/>
  <sheetViews>
    <sheetView zoomScaleNormal="100" workbookViewId="0">
      <selection activeCell="J8" sqref="J8"/>
    </sheetView>
  </sheetViews>
  <sheetFormatPr defaultColWidth="9.21875" defaultRowHeight="13.2"/>
  <cols>
    <col min="1" max="4" width="9.21875" style="29"/>
    <col min="5" max="5" width="12.77734375" style="29" customWidth="1"/>
    <col min="6" max="16384" width="9.21875" style="29"/>
  </cols>
  <sheetData>
    <row r="1" spans="1:11" s="12" customFormat="1" ht="17.399999999999999">
      <c r="A1" s="65" t="s">
        <v>29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s="12" customFormat="1" ht="17.399999999999999">
      <c r="A2" s="13"/>
    </row>
    <row r="3" spans="1:11" s="12" customFormat="1" ht="17.399999999999999"/>
    <row r="4" spans="1:11" s="12" customFormat="1" ht="17.399999999999999">
      <c r="C4" s="67" t="s">
        <v>30</v>
      </c>
      <c r="D4" s="66"/>
      <c r="E4" s="66"/>
      <c r="F4" s="66"/>
      <c r="G4" s="66"/>
      <c r="H4" s="66"/>
      <c r="I4" s="66"/>
      <c r="J4" s="66"/>
    </row>
    <row r="5" spans="1:11" s="12" customFormat="1" ht="17.399999999999999">
      <c r="C5" s="14" t="s">
        <v>31</v>
      </c>
      <c r="D5" s="15"/>
      <c r="E5" s="15"/>
      <c r="F5" s="15"/>
      <c r="G5" s="15"/>
      <c r="H5" s="15"/>
      <c r="I5" s="15"/>
      <c r="J5" s="15"/>
    </row>
    <row r="6" spans="1:11" s="12" customFormat="1" ht="17.399999999999999">
      <c r="C6" s="14" t="s">
        <v>32</v>
      </c>
      <c r="D6" s="15"/>
      <c r="E6" s="15"/>
      <c r="F6" s="15"/>
      <c r="G6" s="15"/>
      <c r="H6" s="15"/>
      <c r="I6" s="15"/>
      <c r="J6" s="15"/>
    </row>
    <row r="7" spans="1:11" s="12" customFormat="1" ht="17.399999999999999">
      <c r="C7" s="14" t="s">
        <v>126</v>
      </c>
      <c r="D7" s="15"/>
      <c r="E7" s="15"/>
      <c r="F7" s="15"/>
      <c r="G7" s="15"/>
      <c r="H7" s="15"/>
      <c r="I7" s="15"/>
      <c r="J7" s="15"/>
    </row>
    <row r="8" spans="1:11" s="12" customFormat="1" ht="17.399999999999999">
      <c r="C8" s="14" t="s">
        <v>33</v>
      </c>
      <c r="D8" s="15"/>
      <c r="E8" s="15"/>
      <c r="F8" s="15"/>
      <c r="G8" s="15"/>
      <c r="H8" s="15"/>
      <c r="I8" s="15"/>
      <c r="J8" s="15"/>
    </row>
    <row r="9" spans="1:11" s="12" customFormat="1" ht="17.399999999999999">
      <c r="C9" s="14" t="s">
        <v>34</v>
      </c>
      <c r="D9" s="15"/>
      <c r="E9" s="15"/>
      <c r="F9" s="15"/>
      <c r="G9" s="15"/>
      <c r="H9" s="15"/>
      <c r="I9" s="15"/>
      <c r="J9" s="15"/>
    </row>
    <row r="10" spans="1:11" s="12" customFormat="1" ht="17.399999999999999">
      <c r="C10" s="14" t="s">
        <v>35</v>
      </c>
      <c r="D10" s="15"/>
      <c r="E10" s="15"/>
      <c r="F10" s="15"/>
      <c r="G10" s="15"/>
      <c r="H10" s="15"/>
      <c r="I10" s="15"/>
      <c r="J10" s="15"/>
    </row>
    <row r="11" spans="1:11" s="12" customFormat="1" ht="17.399999999999999"/>
    <row r="12" spans="1:11" s="12" customFormat="1" ht="17.399999999999999">
      <c r="A12" s="68" t="s">
        <v>36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s="12" customFormat="1" ht="17.399999999999999">
      <c r="A13" s="69" t="s">
        <v>37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s="12" customFormat="1" ht="17.399999999999999">
      <c r="G14" s="12" t="s">
        <v>123</v>
      </c>
    </row>
    <row r="15" spans="1:11" s="12" customFormat="1" ht="27" customHeight="1">
      <c r="B15" s="71" t="s">
        <v>38</v>
      </c>
      <c r="C15" s="72"/>
      <c r="D15" s="72"/>
      <c r="E15" s="73"/>
      <c r="F15" s="60">
        <f>SUM('Request for Approps'!F18)</f>
        <v>22781333.350000001</v>
      </c>
      <c r="G15" s="61"/>
      <c r="H15" s="61"/>
      <c r="I15" s="62"/>
    </row>
    <row r="16" spans="1:11" s="12" customFormat="1" ht="17.399999999999999"/>
    <row r="17" spans="1:9" s="12" customFormat="1" ht="27" customHeight="1">
      <c r="B17" s="16" t="s">
        <v>39</v>
      </c>
      <c r="C17" s="17"/>
      <c r="D17" s="17"/>
      <c r="E17" s="18"/>
      <c r="F17" s="60">
        <f>SUM('Request for Approps'!F20)</f>
        <v>2041953.46</v>
      </c>
      <c r="G17" s="61"/>
      <c r="H17" s="61"/>
      <c r="I17" s="62"/>
    </row>
    <row r="18" spans="1:9" s="12" customFormat="1" ht="17.399999999999999"/>
    <row r="19" spans="1:9" s="12" customFormat="1" ht="27" customHeight="1">
      <c r="B19" s="16" t="s">
        <v>40</v>
      </c>
      <c r="C19" s="17"/>
      <c r="D19" s="17"/>
      <c r="E19" s="18"/>
      <c r="F19" s="60">
        <f>SUM('Request for Approps'!F22)</f>
        <v>329646.88</v>
      </c>
      <c r="G19" s="61"/>
      <c r="H19" s="61"/>
      <c r="I19" s="62"/>
    </row>
    <row r="20" spans="1:9" s="12" customFormat="1" ht="17.399999999999999"/>
    <row r="21" spans="1:9" s="12" customFormat="1" ht="27" customHeight="1">
      <c r="B21" s="16" t="s">
        <v>41</v>
      </c>
      <c r="C21" s="17"/>
      <c r="D21" s="17"/>
      <c r="E21" s="18"/>
      <c r="F21" s="60">
        <f>SUM('Request for Approps'!F24)</f>
        <v>299973.33</v>
      </c>
      <c r="G21" s="61"/>
      <c r="H21" s="61"/>
      <c r="I21" s="62"/>
    </row>
    <row r="22" spans="1:9" s="12" customFormat="1" ht="17.399999999999999"/>
    <row r="23" spans="1:9" s="12" customFormat="1" ht="17.399999999999999"/>
    <row r="24" spans="1:9" s="12" customFormat="1" ht="17.399999999999999">
      <c r="A24" s="12" t="s">
        <v>42</v>
      </c>
    </row>
    <row r="25" spans="1:9" s="12" customFormat="1" ht="17.399999999999999"/>
    <row r="26" spans="1:9" s="12" customFormat="1" ht="27" customHeight="1">
      <c r="B26" s="16" t="s">
        <v>43</v>
      </c>
      <c r="C26" s="17"/>
      <c r="D26" s="17"/>
      <c r="E26" s="18"/>
      <c r="F26" s="60">
        <f>SUM('Request for Approps'!F26)</f>
        <v>1453455.5500000003</v>
      </c>
      <c r="G26" s="61"/>
      <c r="H26" s="61"/>
      <c r="I26" s="62"/>
    </row>
    <row r="27" spans="1:9" s="12" customFormat="1" ht="17.399999999999999"/>
    <row r="28" spans="1:9" s="12" customFormat="1" ht="27" customHeight="1">
      <c r="B28" s="16" t="s">
        <v>44</v>
      </c>
      <c r="C28" s="17"/>
      <c r="D28" s="17"/>
      <c r="E28" s="18"/>
      <c r="F28" s="60">
        <f>SUM('Request for Approps'!F28)</f>
        <v>0</v>
      </c>
      <c r="G28" s="61"/>
      <c r="H28" s="61"/>
      <c r="I28" s="62"/>
    </row>
    <row r="29" spans="1:9" s="12" customFormat="1" ht="17.399999999999999"/>
    <row r="30" spans="1:9" s="12" customFormat="1" ht="17.399999999999999">
      <c r="A30" s="12" t="s">
        <v>45</v>
      </c>
    </row>
    <row r="31" spans="1:9" s="12" customFormat="1" ht="17.399999999999999"/>
    <row r="32" spans="1:9" s="12" customFormat="1" ht="27" customHeight="1">
      <c r="B32" s="16" t="s">
        <v>46</v>
      </c>
      <c r="C32" s="17"/>
      <c r="D32" s="17"/>
      <c r="E32" s="18"/>
      <c r="F32" s="60">
        <v>0</v>
      </c>
      <c r="G32" s="61"/>
      <c r="H32" s="61"/>
      <c r="I32" s="62"/>
    </row>
    <row r="33" spans="2:9" s="12" customFormat="1" ht="17.399999999999999"/>
    <row r="34" spans="2:9" s="12" customFormat="1" ht="27" customHeight="1">
      <c r="B34" s="16" t="s">
        <v>19</v>
      </c>
      <c r="C34" s="17"/>
      <c r="D34" s="17"/>
      <c r="E34" s="18"/>
      <c r="F34" s="60">
        <f>SUM('Request for Approps'!F30)</f>
        <v>355312.56</v>
      </c>
      <c r="G34" s="61"/>
      <c r="H34" s="61"/>
      <c r="I34" s="62"/>
    </row>
    <row r="35" spans="2:9" s="12" customFormat="1" ht="17.399999999999999"/>
    <row r="36" spans="2:9" s="19" customFormat="1" ht="27" customHeight="1">
      <c r="B36" s="16"/>
      <c r="C36" s="17"/>
      <c r="D36" s="17"/>
      <c r="E36" s="18"/>
      <c r="F36" s="60">
        <v>0</v>
      </c>
      <c r="G36" s="61"/>
      <c r="H36" s="61"/>
      <c r="I36" s="62"/>
    </row>
    <row r="37" spans="2:9" s="19" customFormat="1" ht="17.399999999999999">
      <c r="B37" s="12"/>
      <c r="C37" s="12"/>
      <c r="D37" s="12"/>
      <c r="E37" s="12"/>
      <c r="F37" s="12"/>
      <c r="G37" s="12"/>
      <c r="H37" s="12"/>
      <c r="I37" s="12"/>
    </row>
    <row r="38" spans="2:9" s="19" customFormat="1" ht="27" customHeight="1">
      <c r="B38" s="20" t="s">
        <v>47</v>
      </c>
      <c r="C38" s="21"/>
      <c r="D38" s="21"/>
      <c r="E38" s="22"/>
      <c r="F38" s="60">
        <f>F15+F17+F19+F21+F26+F28+F34+F36+F32</f>
        <v>27261675.129999999</v>
      </c>
      <c r="G38" s="61"/>
      <c r="H38" s="61"/>
      <c r="I38" s="62"/>
    </row>
    <row r="39" spans="2:9" s="19" customFormat="1" ht="17.399999999999999"/>
    <row r="40" spans="2:9" s="19" customFormat="1" ht="17.399999999999999">
      <c r="B40" s="63" t="s">
        <v>48</v>
      </c>
      <c r="C40" s="63"/>
      <c r="D40" s="63"/>
      <c r="E40" s="63"/>
      <c r="F40" s="23" t="s">
        <v>49</v>
      </c>
      <c r="G40" s="24">
        <v>45544</v>
      </c>
      <c r="H40" s="25" t="s">
        <v>125</v>
      </c>
    </row>
    <row r="41" spans="2:9" s="19" customFormat="1" ht="17.399999999999999">
      <c r="B41" s="64" t="s">
        <v>50</v>
      </c>
      <c r="C41" s="64"/>
      <c r="D41" s="64"/>
      <c r="E41" s="64"/>
    </row>
    <row r="42" spans="2:9" s="19" customFormat="1" ht="17.399999999999999">
      <c r="B42" s="26"/>
      <c r="C42" s="26"/>
      <c r="D42" s="26"/>
      <c r="F42" s="23"/>
      <c r="G42" s="27"/>
      <c r="H42" s="27"/>
      <c r="I42" s="28"/>
    </row>
    <row r="43" spans="2:9" s="19" customFormat="1" ht="17.399999999999999">
      <c r="F43" s="26"/>
      <c r="G43" s="58" t="s">
        <v>51</v>
      </c>
      <c r="H43" s="59"/>
      <c r="I43" s="59"/>
    </row>
    <row r="44" spans="2:9" s="12" customFormat="1" ht="17.399999999999999">
      <c r="B44" s="27"/>
      <c r="C44" s="27"/>
      <c r="D44" s="27"/>
      <c r="E44" s="28"/>
      <c r="F44" s="23" t="s">
        <v>52</v>
      </c>
      <c r="G44" s="27"/>
      <c r="H44" s="27"/>
      <c r="I44" s="28"/>
    </row>
    <row r="45" spans="2:9" s="12" customFormat="1" ht="17.399999999999999">
      <c r="B45" s="58" t="s">
        <v>53</v>
      </c>
      <c r="C45" s="59"/>
      <c r="D45" s="59"/>
      <c r="E45" s="59"/>
      <c r="F45" s="26"/>
      <c r="G45" s="58" t="s">
        <v>54</v>
      </c>
      <c r="H45" s="59"/>
      <c r="I45" s="59"/>
    </row>
    <row r="46" spans="2:9" s="12" customFormat="1" ht="17.399999999999999"/>
    <row r="47" spans="2:9" s="12" customFormat="1" ht="17.399999999999999"/>
    <row r="48" spans="2:9" s="12" customFormat="1" ht="17.399999999999999"/>
    <row r="49" s="12" customFormat="1" ht="17.399999999999999"/>
    <row r="50" s="12" customFormat="1" ht="17.399999999999999"/>
    <row r="51" s="12" customFormat="1" ht="17.399999999999999"/>
    <row r="52" s="12" customFormat="1" ht="17.399999999999999"/>
    <row r="53" s="12" customFormat="1" ht="17.399999999999999"/>
    <row r="54" s="12" customFormat="1" ht="17.399999999999999"/>
  </sheetData>
  <mergeCells count="20">
    <mergeCell ref="F32:I32"/>
    <mergeCell ref="A1:K1"/>
    <mergeCell ref="C4:J4"/>
    <mergeCell ref="A12:K12"/>
    <mergeCell ref="A13:K13"/>
    <mergeCell ref="B15:E15"/>
    <mergeCell ref="F15:I15"/>
    <mergeCell ref="F17:I17"/>
    <mergeCell ref="F19:I19"/>
    <mergeCell ref="F21:I21"/>
    <mergeCell ref="F26:I26"/>
    <mergeCell ref="F28:I28"/>
    <mergeCell ref="B45:E45"/>
    <mergeCell ref="G45:I45"/>
    <mergeCell ref="F34:I34"/>
    <mergeCell ref="F36:I36"/>
    <mergeCell ref="F38:I38"/>
    <mergeCell ref="B40:E40"/>
    <mergeCell ref="B41:E41"/>
    <mergeCell ref="G43:I43"/>
  </mergeCells>
  <printOptions horizontalCentered="1"/>
  <pageMargins left="0.5" right="0.5" top="0.5" bottom="0.5" header="0.5" footer="0.5"/>
  <pageSetup scale="8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FBE9-AA1F-4009-BEE3-D4E9AFC190C0}">
  <dimension ref="A1:K61"/>
  <sheetViews>
    <sheetView topLeftCell="A44" zoomScaleNormal="100" workbookViewId="0">
      <selection activeCell="E60" sqref="E60"/>
    </sheetView>
  </sheetViews>
  <sheetFormatPr defaultRowHeight="13.2"/>
  <cols>
    <col min="1" max="1" width="34.77734375" bestFit="1" customWidth="1"/>
    <col min="2" max="2" width="5" customWidth="1"/>
    <col min="3" max="3" width="17" bestFit="1" customWidth="1"/>
    <col min="4" max="4" width="2.44140625" customWidth="1"/>
    <col min="5" max="5" width="14.44140625" bestFit="1" customWidth="1"/>
    <col min="6" max="6" width="2.44140625" customWidth="1"/>
    <col min="7" max="7" width="13.6640625" customWidth="1"/>
  </cols>
  <sheetData>
    <row r="1" spans="1:11">
      <c r="A1" s="74"/>
      <c r="B1" s="74"/>
      <c r="C1" s="74"/>
      <c r="D1" s="74"/>
      <c r="E1" s="74"/>
      <c r="F1" s="74"/>
      <c r="G1" s="30"/>
      <c r="H1" s="30"/>
      <c r="I1" s="30"/>
      <c r="J1" s="30"/>
      <c r="K1" s="30"/>
    </row>
    <row r="2" spans="1:11">
      <c r="A2" s="75" t="s">
        <v>122</v>
      </c>
      <c r="B2" s="75"/>
      <c r="C2" s="75"/>
      <c r="D2" s="75"/>
      <c r="E2" s="75"/>
      <c r="F2" s="75"/>
      <c r="G2" s="31"/>
      <c r="H2" s="31"/>
      <c r="I2" s="31"/>
      <c r="J2" s="31"/>
      <c r="K2" s="31"/>
    </row>
    <row r="3" spans="1:11">
      <c r="A3" s="76" t="s">
        <v>55</v>
      </c>
      <c r="B3" s="76"/>
      <c r="C3" s="76"/>
      <c r="D3" s="76"/>
      <c r="E3" s="76"/>
      <c r="F3" s="76"/>
      <c r="G3" s="32"/>
      <c r="H3" s="32"/>
      <c r="I3" s="32"/>
      <c r="J3" s="32"/>
      <c r="K3" s="32"/>
    </row>
    <row r="4" spans="1:11">
      <c r="A4" s="33"/>
      <c r="B4" s="33"/>
      <c r="C4" s="33"/>
      <c r="D4" s="33"/>
      <c r="E4" s="33"/>
      <c r="F4" s="33"/>
      <c r="G4" s="32"/>
      <c r="H4" s="32"/>
      <c r="I4" s="32"/>
      <c r="J4" s="32"/>
      <c r="K4" s="32"/>
    </row>
    <row r="5" spans="1:11">
      <c r="A5" s="33"/>
      <c r="B5" s="33"/>
      <c r="C5" s="33"/>
      <c r="D5" s="33"/>
      <c r="E5" s="33"/>
      <c r="F5" s="33"/>
      <c r="G5" s="32"/>
      <c r="H5" s="32"/>
      <c r="I5" s="32"/>
      <c r="J5" s="32"/>
      <c r="K5" s="32"/>
    </row>
    <row r="6" spans="1:11">
      <c r="C6" s="34" t="s">
        <v>127</v>
      </c>
      <c r="E6" s="34" t="s">
        <v>128</v>
      </c>
    </row>
    <row r="7" spans="1:11">
      <c r="C7" s="35">
        <v>45453</v>
      </c>
      <c r="D7" s="34"/>
      <c r="E7" s="35">
        <v>45544</v>
      </c>
      <c r="G7" s="34" t="s">
        <v>7</v>
      </c>
    </row>
    <row r="8" spans="1:11" ht="14.4">
      <c r="A8" s="36" t="s">
        <v>56</v>
      </c>
      <c r="B8" s="36" t="s">
        <v>57</v>
      </c>
      <c r="C8" s="36" t="s">
        <v>58</v>
      </c>
      <c r="D8" s="36"/>
      <c r="E8" s="36" t="s">
        <v>59</v>
      </c>
      <c r="G8" s="36" t="s">
        <v>11</v>
      </c>
    </row>
    <row r="9" spans="1:11" ht="14.4">
      <c r="A9" s="36"/>
      <c r="B9" s="36"/>
      <c r="C9" s="36"/>
      <c r="D9" s="36"/>
      <c r="E9" s="36"/>
      <c r="G9" s="36"/>
    </row>
    <row r="10" spans="1:11">
      <c r="A10" s="37" t="s">
        <v>60</v>
      </c>
      <c r="B10" s="38"/>
      <c r="C10" s="38"/>
      <c r="D10" s="38"/>
    </row>
    <row r="11" spans="1:11">
      <c r="A11" t="s">
        <v>61</v>
      </c>
      <c r="B11" s="39" t="s">
        <v>62</v>
      </c>
      <c r="C11" s="40">
        <v>24775522.5</v>
      </c>
      <c r="D11" s="39"/>
      <c r="E11" s="41">
        <v>21780872.350000001</v>
      </c>
      <c r="G11" s="42">
        <f>SUM(E11-C11)</f>
        <v>-2994650.1499999985</v>
      </c>
    </row>
    <row r="12" spans="1:11">
      <c r="A12" t="s">
        <v>63</v>
      </c>
      <c r="B12" s="43" t="s">
        <v>64</v>
      </c>
      <c r="C12" s="40">
        <v>1102618.3600000001</v>
      </c>
      <c r="D12" s="43"/>
      <c r="E12" s="41">
        <v>951461</v>
      </c>
      <c r="G12" s="42">
        <f t="shared" ref="G12:G13" si="0">SUM(E12-C12)</f>
        <v>-151157.3600000001</v>
      </c>
    </row>
    <row r="13" spans="1:11">
      <c r="A13" s="44" t="s">
        <v>65</v>
      </c>
      <c r="B13" s="43" t="s">
        <v>66</v>
      </c>
      <c r="C13" s="45">
        <v>80834.929999999993</v>
      </c>
      <c r="D13" s="43"/>
      <c r="E13" s="46">
        <v>49000</v>
      </c>
      <c r="G13" s="47">
        <f t="shared" si="0"/>
        <v>-31834.929999999993</v>
      </c>
    </row>
    <row r="14" spans="1:11">
      <c r="A14" t="s">
        <v>67</v>
      </c>
      <c r="B14" s="38"/>
      <c r="C14" s="41">
        <f>SUM(C11:C13)</f>
        <v>25958975.789999999</v>
      </c>
      <c r="D14" s="38"/>
      <c r="E14" s="41">
        <f>SUM(E11:E13)</f>
        <v>22781333.350000001</v>
      </c>
      <c r="G14" s="41">
        <f>SUM(G11:G13)</f>
        <v>-3177642.439999999</v>
      </c>
    </row>
    <row r="15" spans="1:11">
      <c r="B15" s="38"/>
      <c r="C15" s="41"/>
      <c r="D15" s="38"/>
      <c r="E15" s="41"/>
    </row>
    <row r="16" spans="1:11">
      <c r="A16" s="37" t="s">
        <v>68</v>
      </c>
      <c r="B16" s="38"/>
      <c r="C16" s="41"/>
      <c r="D16" s="38"/>
      <c r="E16" s="41"/>
    </row>
    <row r="17" spans="1:7">
      <c r="A17" t="s">
        <v>69</v>
      </c>
      <c r="B17" s="43" t="s">
        <v>70</v>
      </c>
      <c r="C17" s="45">
        <v>263021.76</v>
      </c>
      <c r="D17" s="43"/>
      <c r="E17" s="46">
        <v>329646.88</v>
      </c>
      <c r="G17" s="47">
        <f t="shared" ref="G17" si="1">SUM(E17-C17)</f>
        <v>66625.119999999995</v>
      </c>
    </row>
    <row r="18" spans="1:7">
      <c r="A18" t="s">
        <v>71</v>
      </c>
      <c r="B18" s="38"/>
      <c r="C18" s="41">
        <f>SUM(C17)</f>
        <v>263021.76</v>
      </c>
      <c r="D18" s="38"/>
      <c r="E18" s="41">
        <f>SUM(E17)</f>
        <v>329646.88</v>
      </c>
      <c r="G18" s="41">
        <f>SUM(G17)</f>
        <v>66625.119999999995</v>
      </c>
    </row>
    <row r="19" spans="1:7">
      <c r="B19" s="38"/>
      <c r="C19" s="41"/>
      <c r="D19" s="38"/>
      <c r="E19" s="41"/>
    </row>
    <row r="20" spans="1:7">
      <c r="A20" s="37" t="s">
        <v>72</v>
      </c>
      <c r="B20" s="38"/>
      <c r="C20" s="41"/>
      <c r="D20" s="38"/>
      <c r="E20" s="41"/>
    </row>
    <row r="21" spans="1:7">
      <c r="A21" t="s">
        <v>73</v>
      </c>
      <c r="B21" s="43" t="s">
        <v>74</v>
      </c>
      <c r="C21" s="48">
        <v>280173.33</v>
      </c>
      <c r="D21" s="43"/>
      <c r="E21" s="49">
        <v>299973.33</v>
      </c>
      <c r="G21" s="50">
        <f t="shared" ref="G21:G22" si="2">SUM(E21-C21)</f>
        <v>19800</v>
      </c>
    </row>
    <row r="22" spans="1:7">
      <c r="A22" t="s">
        <v>16</v>
      </c>
      <c r="B22" s="43" t="s">
        <v>75</v>
      </c>
      <c r="C22" s="45">
        <v>0</v>
      </c>
      <c r="D22" s="43"/>
      <c r="E22" s="46">
        <v>0</v>
      </c>
      <c r="G22" s="47">
        <f t="shared" si="2"/>
        <v>0</v>
      </c>
    </row>
    <row r="23" spans="1:7">
      <c r="A23" t="s">
        <v>76</v>
      </c>
      <c r="B23" s="38"/>
      <c r="C23" s="41">
        <f>SUM(C21)</f>
        <v>280173.33</v>
      </c>
      <c r="D23" s="38"/>
      <c r="E23" s="41">
        <f>SUM(E21)</f>
        <v>299973.33</v>
      </c>
      <c r="G23" s="41">
        <f>SUM(G21)</f>
        <v>19800</v>
      </c>
    </row>
    <row r="24" spans="1:7">
      <c r="B24" s="38"/>
      <c r="C24" s="41"/>
      <c r="D24" s="38"/>
      <c r="E24" s="41"/>
    </row>
    <row r="25" spans="1:7">
      <c r="A25" s="37" t="s">
        <v>77</v>
      </c>
      <c r="B25" s="38"/>
      <c r="C25" s="41"/>
      <c r="D25" s="38"/>
      <c r="E25" s="41"/>
    </row>
    <row r="26" spans="1:7">
      <c r="A26" t="s">
        <v>78</v>
      </c>
      <c r="B26" s="43" t="s">
        <v>79</v>
      </c>
      <c r="C26" s="40">
        <v>63251</v>
      </c>
      <c r="D26" s="43"/>
      <c r="E26" s="41">
        <v>61070.720000000001</v>
      </c>
      <c r="G26" s="42">
        <f t="shared" ref="G26:G42" si="3">SUM(E26-C26)</f>
        <v>-2180.2799999999988</v>
      </c>
    </row>
    <row r="27" spans="1:7">
      <c r="A27" t="s">
        <v>80</v>
      </c>
      <c r="B27" s="43" t="s">
        <v>81</v>
      </c>
      <c r="C27" s="40">
        <v>107433.85</v>
      </c>
      <c r="D27" s="43"/>
      <c r="E27" s="41">
        <v>320303.59999999998</v>
      </c>
      <c r="G27" s="42">
        <f t="shared" si="3"/>
        <v>212869.74999999997</v>
      </c>
    </row>
    <row r="28" spans="1:7">
      <c r="A28" t="s">
        <v>82</v>
      </c>
      <c r="B28" s="43" t="s">
        <v>83</v>
      </c>
      <c r="C28" s="40">
        <v>127913.61</v>
      </c>
      <c r="D28" s="43"/>
      <c r="E28" s="41">
        <v>89439.67</v>
      </c>
      <c r="G28" s="42">
        <f t="shared" si="3"/>
        <v>-38473.94</v>
      </c>
    </row>
    <row r="29" spans="1:7">
      <c r="A29" t="s">
        <v>84</v>
      </c>
      <c r="B29" s="43" t="s">
        <v>85</v>
      </c>
      <c r="C29" s="40">
        <v>302757.24</v>
      </c>
      <c r="D29" s="43"/>
      <c r="E29" s="41">
        <v>305337.90000000002</v>
      </c>
      <c r="G29" s="42">
        <f t="shared" si="3"/>
        <v>2580.6600000000326</v>
      </c>
    </row>
    <row r="30" spans="1:7">
      <c r="A30" t="s">
        <v>86</v>
      </c>
      <c r="B30" s="51">
        <v>451</v>
      </c>
      <c r="C30" s="40">
        <v>20769</v>
      </c>
      <c r="D30" s="43"/>
      <c r="E30" s="41">
        <v>21223.29</v>
      </c>
      <c r="G30" s="42">
        <f t="shared" si="3"/>
        <v>454.29000000000087</v>
      </c>
    </row>
    <row r="31" spans="1:7">
      <c r="A31" t="s">
        <v>87</v>
      </c>
      <c r="B31" s="51">
        <v>467</v>
      </c>
      <c r="C31" s="40">
        <v>0</v>
      </c>
      <c r="D31" s="43"/>
      <c r="E31" s="41">
        <v>0</v>
      </c>
      <c r="G31" s="42">
        <f t="shared" si="3"/>
        <v>0</v>
      </c>
    </row>
    <row r="32" spans="1:7">
      <c r="A32" t="s">
        <v>88</v>
      </c>
      <c r="B32" s="43" t="s">
        <v>89</v>
      </c>
      <c r="C32" s="40">
        <v>300000</v>
      </c>
      <c r="D32" s="43"/>
      <c r="E32" s="41">
        <v>0</v>
      </c>
      <c r="G32" s="42">
        <f t="shared" si="3"/>
        <v>-300000</v>
      </c>
    </row>
    <row r="33" spans="1:7">
      <c r="A33" t="s">
        <v>90</v>
      </c>
      <c r="B33" s="43" t="s">
        <v>91</v>
      </c>
      <c r="C33" s="40">
        <v>0</v>
      </c>
      <c r="D33" s="43"/>
      <c r="E33" s="41">
        <v>0</v>
      </c>
      <c r="G33" s="42">
        <f t="shared" si="3"/>
        <v>0</v>
      </c>
    </row>
    <row r="34" spans="1:7">
      <c r="A34" t="s">
        <v>92</v>
      </c>
      <c r="B34" s="52">
        <v>507</v>
      </c>
      <c r="C34" s="40">
        <v>880041.45</v>
      </c>
      <c r="D34" s="43"/>
      <c r="E34" s="41">
        <v>0</v>
      </c>
      <c r="G34" s="42">
        <f t="shared" si="3"/>
        <v>-880041.45</v>
      </c>
    </row>
    <row r="35" spans="1:7">
      <c r="A35" t="s">
        <v>93</v>
      </c>
      <c r="B35" s="43" t="s">
        <v>94</v>
      </c>
      <c r="C35" s="40">
        <v>388290.56</v>
      </c>
      <c r="D35" s="43"/>
      <c r="E35" s="41">
        <v>315817.71999999997</v>
      </c>
      <c r="G35" s="42">
        <f t="shared" si="3"/>
        <v>-72472.840000000026</v>
      </c>
    </row>
    <row r="36" spans="1:7">
      <c r="A36" t="s">
        <v>95</v>
      </c>
      <c r="B36" s="52">
        <v>536</v>
      </c>
      <c r="C36" s="40">
        <v>43105.59</v>
      </c>
      <c r="D36" s="43"/>
      <c r="E36" s="41">
        <v>0</v>
      </c>
      <c r="G36" s="42">
        <f t="shared" si="3"/>
        <v>-43105.59</v>
      </c>
    </row>
    <row r="37" spans="1:7">
      <c r="A37" t="s">
        <v>96</v>
      </c>
      <c r="B37" s="52">
        <v>551</v>
      </c>
      <c r="C37" s="40">
        <v>3164.62</v>
      </c>
      <c r="D37" s="43"/>
      <c r="E37" s="41">
        <v>3164.62</v>
      </c>
      <c r="G37" s="42">
        <f t="shared" si="3"/>
        <v>0</v>
      </c>
    </row>
    <row r="38" spans="1:7">
      <c r="A38" s="44" t="s">
        <v>95</v>
      </c>
      <c r="B38" s="43" t="s">
        <v>97</v>
      </c>
      <c r="C38" s="40">
        <v>636007.73</v>
      </c>
      <c r="D38" s="43"/>
      <c r="E38" s="41">
        <v>622416.11</v>
      </c>
      <c r="G38" s="42">
        <f t="shared" si="3"/>
        <v>-13591.619999999995</v>
      </c>
    </row>
    <row r="39" spans="1:7">
      <c r="A39" s="44" t="s">
        <v>98</v>
      </c>
      <c r="B39" s="52">
        <v>584</v>
      </c>
      <c r="C39" s="40">
        <v>55515.65</v>
      </c>
      <c r="D39" s="43"/>
      <c r="E39" s="41">
        <v>48292.31</v>
      </c>
      <c r="G39" s="42">
        <f t="shared" si="3"/>
        <v>-7223.3400000000038</v>
      </c>
    </row>
    <row r="40" spans="1:7">
      <c r="A40" s="44" t="s">
        <v>99</v>
      </c>
      <c r="B40" s="52">
        <v>587</v>
      </c>
      <c r="C40" s="40">
        <v>5000</v>
      </c>
      <c r="D40" s="43"/>
      <c r="E40" s="41">
        <v>0</v>
      </c>
      <c r="G40" s="42">
        <f t="shared" si="3"/>
        <v>-5000</v>
      </c>
    </row>
    <row r="41" spans="1:7">
      <c r="A41" s="44" t="s">
        <v>100</v>
      </c>
      <c r="B41" s="43" t="s">
        <v>101</v>
      </c>
      <c r="C41" s="40">
        <v>62420.959999999999</v>
      </c>
      <c r="D41" s="43"/>
      <c r="E41" s="41">
        <v>62867.519999999997</v>
      </c>
      <c r="G41" s="42">
        <f t="shared" si="3"/>
        <v>446.55999999999767</v>
      </c>
    </row>
    <row r="42" spans="1:7">
      <c r="A42" s="44" t="s">
        <v>102</v>
      </c>
      <c r="B42" s="43" t="s">
        <v>103</v>
      </c>
      <c r="C42" s="45">
        <v>217000</v>
      </c>
      <c r="D42" s="43"/>
      <c r="E42" s="46">
        <v>192020</v>
      </c>
      <c r="G42" s="47">
        <f t="shared" si="3"/>
        <v>-24980</v>
      </c>
    </row>
    <row r="43" spans="1:7">
      <c r="A43" t="s">
        <v>104</v>
      </c>
      <c r="C43" s="49">
        <f>SUM(C26:C42)</f>
        <v>3212671.26</v>
      </c>
      <c r="E43" s="49">
        <f>SUM(E26:E42)</f>
        <v>2041953.46</v>
      </c>
      <c r="G43" s="49">
        <f>SUM(G26:G42)</f>
        <v>-1170717.8</v>
      </c>
    </row>
    <row r="44" spans="1:7">
      <c r="C44" s="41"/>
      <c r="E44" s="41"/>
    </row>
    <row r="45" spans="1:7">
      <c r="A45" s="53" t="s">
        <v>105</v>
      </c>
      <c r="C45" s="41">
        <f>SUM(C43,C23,C18,C14)</f>
        <v>29714842.140000001</v>
      </c>
      <c r="E45" s="41">
        <f>SUM(E43,E23,E18,E14)</f>
        <v>25452907.020000003</v>
      </c>
      <c r="G45" s="41">
        <f>SUM(G43,G23,G18,G14)</f>
        <v>-4261935.1199999992</v>
      </c>
    </row>
    <row r="46" spans="1:7">
      <c r="A46" s="53"/>
      <c r="C46" s="41"/>
      <c r="E46" s="41"/>
      <c r="G46" s="41"/>
    </row>
    <row r="47" spans="1:7">
      <c r="C47" s="41"/>
      <c r="E47" s="41"/>
    </row>
    <row r="48" spans="1:7">
      <c r="A48" s="37" t="s">
        <v>106</v>
      </c>
      <c r="C48" s="41"/>
      <c r="E48" s="41"/>
    </row>
    <row r="49" spans="1:7">
      <c r="A49" t="s">
        <v>107</v>
      </c>
      <c r="B49" s="43" t="s">
        <v>108</v>
      </c>
      <c r="C49" s="40">
        <v>1505276.11</v>
      </c>
      <c r="D49" s="43"/>
      <c r="E49" s="41">
        <v>1290266.3600000001</v>
      </c>
      <c r="G49" s="42">
        <f t="shared" ref="G49:G52" si="4">SUM(E49-C49)</f>
        <v>-215009.75</v>
      </c>
    </row>
    <row r="50" spans="1:7">
      <c r="A50" t="s">
        <v>109</v>
      </c>
      <c r="B50" s="43" t="s">
        <v>110</v>
      </c>
      <c r="C50" s="40">
        <v>285.85000000000002</v>
      </c>
      <c r="D50" s="43"/>
      <c r="E50" s="41">
        <v>285.85000000000002</v>
      </c>
      <c r="G50" s="42">
        <f t="shared" si="4"/>
        <v>0</v>
      </c>
    </row>
    <row r="51" spans="1:7">
      <c r="A51" t="s">
        <v>111</v>
      </c>
      <c r="B51" s="43" t="s">
        <v>112</v>
      </c>
      <c r="C51" s="40">
        <v>8979.0400000000009</v>
      </c>
      <c r="D51" s="43"/>
      <c r="E51" s="41">
        <v>4455.07</v>
      </c>
      <c r="G51" s="42">
        <f t="shared" si="4"/>
        <v>-4523.9700000000012</v>
      </c>
    </row>
    <row r="52" spans="1:7">
      <c r="A52" t="s">
        <v>113</v>
      </c>
      <c r="B52" s="43" t="s">
        <v>114</v>
      </c>
      <c r="C52" s="45">
        <v>160464.37</v>
      </c>
      <c r="D52" s="43"/>
      <c r="E52" s="46">
        <v>158448.26999999999</v>
      </c>
      <c r="G52" s="47">
        <f t="shared" si="4"/>
        <v>-2016.1000000000058</v>
      </c>
    </row>
    <row r="53" spans="1:7">
      <c r="A53" t="s">
        <v>115</v>
      </c>
      <c r="C53" s="41">
        <f>SUM(C49:C52)</f>
        <v>1675005.37</v>
      </c>
      <c r="E53" s="41">
        <f>SUM(E49:E52)</f>
        <v>1453455.5500000003</v>
      </c>
      <c r="G53" s="41">
        <f>SUM(G49:G52)</f>
        <v>-221549.82</v>
      </c>
    </row>
    <row r="54" spans="1:7">
      <c r="C54" s="41"/>
      <c r="E54" s="41"/>
      <c r="G54" s="41"/>
    </row>
    <row r="55" spans="1:7">
      <c r="A55" s="37" t="s">
        <v>116</v>
      </c>
      <c r="C55" s="41"/>
      <c r="E55" s="41"/>
    </row>
    <row r="56" spans="1:7">
      <c r="A56" s="44" t="s">
        <v>117</v>
      </c>
      <c r="B56" s="54">
        <v>22</v>
      </c>
      <c r="C56" s="40">
        <v>160470.59</v>
      </c>
      <c r="D56" s="54"/>
      <c r="E56" s="41">
        <v>160470.59</v>
      </c>
      <c r="G56" s="42">
        <f t="shared" ref="G56:G57" si="5">SUM(E56-C56)</f>
        <v>0</v>
      </c>
    </row>
    <row r="57" spans="1:7">
      <c r="A57" t="s">
        <v>118</v>
      </c>
      <c r="B57" s="43" t="s">
        <v>119</v>
      </c>
      <c r="C57" s="45">
        <v>194841.97</v>
      </c>
      <c r="D57" s="43"/>
      <c r="E57" s="46">
        <v>194841.97</v>
      </c>
      <c r="G57" s="47">
        <f t="shared" si="5"/>
        <v>0</v>
      </c>
    </row>
    <row r="58" spans="1:7">
      <c r="A58" t="s">
        <v>120</v>
      </c>
      <c r="C58" s="41">
        <f>SUM(C56:C57)</f>
        <v>355312.56</v>
      </c>
      <c r="E58" s="41">
        <f>SUM(E56:E57)</f>
        <v>355312.56</v>
      </c>
      <c r="G58" s="41">
        <f>SUM(G56:G57)</f>
        <v>0</v>
      </c>
    </row>
    <row r="59" spans="1:7">
      <c r="C59" s="41"/>
      <c r="E59" s="41"/>
      <c r="G59" s="55"/>
    </row>
    <row r="60" spans="1:7" ht="13.8" thickBot="1">
      <c r="A60" s="56" t="s">
        <v>121</v>
      </c>
      <c r="C60" s="57">
        <f>SUM(C45,C53,C58)</f>
        <v>31745160.07</v>
      </c>
      <c r="E60" s="57">
        <f>SUM(E45,E53,E58)</f>
        <v>27261675.130000003</v>
      </c>
      <c r="G60" s="57">
        <f>SUM(G45,G53,G58)</f>
        <v>-4483484.9399999995</v>
      </c>
    </row>
    <row r="61" spans="1:7" ht="13.8" thickTop="1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Request for Approps</vt:lpstr>
      <vt:lpstr>Permanent Appropriation RECAP</vt:lpstr>
      <vt:lpstr>09-09-24 Appropriation Detail</vt:lpstr>
      <vt:lpstr>'Permanent Appropriation RECAP'!Print_Area</vt:lpstr>
      <vt:lpstr>'09-09-24 Appropriation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Nowak</dc:creator>
  <cp:lastModifiedBy>Brittnay Palermo</cp:lastModifiedBy>
  <dcterms:created xsi:type="dcterms:W3CDTF">2024-08-21T11:36:37Z</dcterms:created>
  <dcterms:modified xsi:type="dcterms:W3CDTF">2024-08-21T17:58:45Z</dcterms:modified>
</cp:coreProperties>
</file>